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Ｇ･1農林水産農業振興\24 国庫補助事業\産地パワーアップ（R3事業計画　R4～R6事業）\01_産地パワーアップ\06_補助金（R6）\3.一般競争入札執行\02_起工伺い\"/>
    </mc:Choice>
  </mc:AlternateContent>
  <xr:revisionPtr revIDLastSave="0" documentId="13_ncr:1_{9E77B602-9E97-4AEF-B449-6275D373508F}" xr6:coauthVersionLast="47" xr6:coauthVersionMax="47" xr10:uidLastSave="{00000000-0000-0000-0000-000000000000}"/>
  <bookViews>
    <workbookView xWindow="-120" yWindow="-120" windowWidth="29040" windowHeight="15720" tabRatio="835" xr2:uid="{00000000-000D-0000-FFFF-FFFF00000000}"/>
  </bookViews>
  <sheets>
    <sheet name="鏡１" sheetId="64" r:id="rId1"/>
    <sheet name="鏡２" sheetId="65" r:id="rId2"/>
    <sheet name="奥行60.3ｍ" sheetId="58" r:id="rId3"/>
    <sheet name="奥行57.6ｍ" sheetId="63" r:id="rId4"/>
  </sheets>
  <definedNames>
    <definedName name="_xlnm.Print_Area" localSheetId="3">'奥行57.6ｍ'!$A$1:$G$171</definedName>
    <definedName name="_xlnm.Print_Area" localSheetId="2">'奥行60.3ｍ'!$A$1:$G$200</definedName>
    <definedName name="_xlnm.Print_Area" localSheetId="0">鏡１!$A$1:$L$28</definedName>
    <definedName name="_xlnm.Print_Area" localSheetId="1">鏡２!$A$1:$S$18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8" i="63" l="1"/>
  <c r="E159" i="63"/>
  <c r="E160" i="63"/>
  <c r="E161" i="63"/>
  <c r="E162" i="63"/>
  <c r="E163" i="63"/>
  <c r="E164" i="63"/>
  <c r="E166" i="63"/>
  <c r="E167" i="63"/>
  <c r="E168" i="63"/>
  <c r="E169" i="63"/>
  <c r="E170" i="63"/>
  <c r="E157" i="63"/>
  <c r="E138" i="63"/>
  <c r="E139" i="63"/>
  <c r="E144" i="63"/>
  <c r="E147" i="63"/>
  <c r="E148" i="63"/>
  <c r="E150" i="63"/>
  <c r="E151" i="63"/>
  <c r="E115" i="63"/>
  <c r="E117" i="63"/>
  <c r="E120" i="63"/>
  <c r="E114" i="63"/>
  <c r="E95" i="63"/>
  <c r="E98" i="63"/>
  <c r="E100" i="63"/>
  <c r="E101" i="63"/>
  <c r="E102" i="63"/>
  <c r="E72" i="63"/>
  <c r="E73" i="63"/>
  <c r="E74" i="63"/>
  <c r="E75" i="63"/>
  <c r="E76" i="63"/>
  <c r="E77" i="63"/>
  <c r="E78" i="63"/>
  <c r="E79" i="63"/>
  <c r="E80" i="63"/>
  <c r="E81" i="63"/>
  <c r="E82" i="63"/>
  <c r="E83" i="63"/>
  <c r="E84" i="63"/>
  <c r="E85" i="63"/>
  <c r="E86" i="63"/>
  <c r="E87" i="63"/>
  <c r="E71" i="63"/>
  <c r="E50" i="63"/>
  <c r="E51" i="63"/>
  <c r="E52" i="63"/>
  <c r="E57" i="63"/>
  <c r="E49" i="63"/>
  <c r="E32" i="63"/>
  <c r="E35" i="63"/>
  <c r="E36" i="63"/>
  <c r="E37" i="63"/>
  <c r="E38" i="63"/>
  <c r="E39" i="63"/>
  <c r="E42" i="63"/>
  <c r="E43" i="63"/>
  <c r="E184" i="58" l="1"/>
  <c r="E185" i="58"/>
  <c r="E186" i="58"/>
  <c r="E187" i="58"/>
  <c r="E188" i="58"/>
  <c r="E189" i="58"/>
  <c r="E190" i="58"/>
  <c r="E191" i="58"/>
  <c r="E192" i="58"/>
  <c r="E193" i="58"/>
  <c r="E194" i="58"/>
  <c r="E195" i="58"/>
  <c r="E196" i="58"/>
  <c r="E197" i="58"/>
  <c r="E198" i="58"/>
  <c r="E183" i="58"/>
  <c r="I199" i="58" s="1"/>
  <c r="E162" i="58"/>
  <c r="E163" i="58"/>
  <c r="E164" i="58"/>
  <c r="E165" i="58"/>
  <c r="E166" i="58"/>
  <c r="E167" i="58"/>
  <c r="E168" i="58"/>
  <c r="E169" i="58"/>
  <c r="E170" i="58"/>
  <c r="E171" i="58"/>
  <c r="E172" i="58"/>
  <c r="E173" i="58"/>
  <c r="E174" i="58"/>
  <c r="E175" i="58"/>
  <c r="E176" i="58"/>
  <c r="E177" i="58"/>
  <c r="E161" i="58"/>
  <c r="I178" i="58" s="1"/>
  <c r="E140" i="58"/>
  <c r="E141" i="58"/>
  <c r="E142" i="58"/>
  <c r="E143" i="58"/>
  <c r="E144" i="58"/>
  <c r="E145" i="58"/>
  <c r="E139" i="58"/>
  <c r="I154" i="58" s="1"/>
  <c r="E118" i="58"/>
  <c r="E119" i="58"/>
  <c r="E120" i="58"/>
  <c r="E121" i="58"/>
  <c r="E122" i="58"/>
  <c r="E123" i="58"/>
  <c r="E124" i="58"/>
  <c r="E125" i="58"/>
  <c r="E126" i="58"/>
  <c r="E127" i="58"/>
  <c r="E117" i="58"/>
  <c r="I132" i="58" s="1"/>
  <c r="E96" i="58"/>
  <c r="E97" i="58"/>
  <c r="E98" i="58"/>
  <c r="E99" i="58"/>
  <c r="E100" i="58"/>
  <c r="E101" i="58"/>
  <c r="E102" i="58"/>
  <c r="E103" i="58"/>
  <c r="E104" i="58"/>
  <c r="E105" i="58"/>
  <c r="E106" i="58"/>
  <c r="E107" i="58"/>
  <c r="E108" i="58"/>
  <c r="E109" i="58"/>
  <c r="E110" i="58"/>
  <c r="E111" i="58"/>
  <c r="E95" i="58"/>
  <c r="I111" i="58" s="1"/>
  <c r="D29" i="58" s="1"/>
  <c r="E74" i="58"/>
  <c r="E75" i="58"/>
  <c r="E76" i="58"/>
  <c r="E77" i="58"/>
  <c r="E78" i="58"/>
  <c r="E79" i="58"/>
  <c r="E80" i="58"/>
  <c r="E81" i="58"/>
  <c r="E82" i="58"/>
  <c r="E73" i="58"/>
  <c r="I89" i="58" s="1"/>
  <c r="E52" i="58"/>
  <c r="E53" i="58"/>
  <c r="E54" i="58"/>
  <c r="E55" i="58"/>
  <c r="E56" i="58"/>
  <c r="E57" i="58"/>
  <c r="E58" i="58"/>
  <c r="E59" i="58"/>
  <c r="E60" i="58"/>
  <c r="E61" i="58"/>
  <c r="E62" i="58"/>
  <c r="E63" i="58"/>
  <c r="E64" i="58"/>
  <c r="E65" i="58"/>
  <c r="E66" i="58"/>
  <c r="E67" i="58"/>
  <c r="C53" i="58"/>
  <c r="C51" i="58"/>
  <c r="C52" i="58" s="1"/>
  <c r="E51" i="58"/>
  <c r="I68" i="58" s="1"/>
  <c r="D28" i="58" l="1"/>
  <c r="E6" i="65"/>
  <c r="B154" i="63"/>
  <c r="C165" i="63" s="1"/>
  <c r="E165" i="63" s="1"/>
  <c r="B132" i="63"/>
  <c r="C137" i="63" s="1"/>
  <c r="E137" i="63" s="1"/>
  <c r="B111" i="63"/>
  <c r="E107" i="63"/>
  <c r="E106" i="63"/>
  <c r="E105" i="63"/>
  <c r="E104" i="63"/>
  <c r="B90" i="63"/>
  <c r="C94" i="63" s="1"/>
  <c r="E94" i="63" s="1"/>
  <c r="B68" i="63"/>
  <c r="E64" i="63"/>
  <c r="E62" i="63"/>
  <c r="C58" i="63"/>
  <c r="E58" i="63" s="1"/>
  <c r="C54" i="63"/>
  <c r="E54" i="63" s="1"/>
  <c r="C53" i="63"/>
  <c r="B46" i="63"/>
  <c r="C41" i="63"/>
  <c r="E41" i="63" s="1"/>
  <c r="C40" i="63"/>
  <c r="E40" i="63" s="1"/>
  <c r="C33" i="63"/>
  <c r="E33" i="63" s="1"/>
  <c r="C29" i="63"/>
  <c r="E29" i="63" s="1"/>
  <c r="C27" i="63"/>
  <c r="E27" i="63" s="1"/>
  <c r="C194" i="58"/>
  <c r="G193" i="58"/>
  <c r="B180" i="58"/>
  <c r="B158" i="58"/>
  <c r="C161" i="58" s="1"/>
  <c r="B136" i="58"/>
  <c r="E131" i="58"/>
  <c r="E130" i="58"/>
  <c r="E129" i="58"/>
  <c r="E128" i="58"/>
  <c r="B114" i="58"/>
  <c r="B92" i="58"/>
  <c r="E88" i="58"/>
  <c r="E86" i="58"/>
  <c r="C82" i="58"/>
  <c r="C78" i="58"/>
  <c r="C77" i="58"/>
  <c r="C79" i="58" s="1"/>
  <c r="B70" i="58"/>
  <c r="C64" i="58"/>
  <c r="C57" i="58"/>
  <c r="E18" i="58"/>
  <c r="E17" i="58"/>
  <c r="E16" i="58"/>
  <c r="E15" i="58"/>
  <c r="E14" i="58"/>
  <c r="C96" i="63" l="1"/>
  <c r="E96" i="63" s="1"/>
  <c r="C97" i="63"/>
  <c r="E97" i="63" s="1"/>
  <c r="C103" i="63"/>
  <c r="E103" i="63" s="1"/>
  <c r="C55" i="63"/>
  <c r="E55" i="63" s="1"/>
  <c r="E53" i="63"/>
  <c r="C142" i="63"/>
  <c r="E142" i="63" s="1"/>
  <c r="G164" i="63"/>
  <c r="C145" i="63"/>
  <c r="E145" i="63" s="1"/>
  <c r="I171" i="63"/>
  <c r="D9" i="63" s="1"/>
  <c r="E9" i="63" s="1"/>
  <c r="C143" i="63"/>
  <c r="E143" i="63" s="1"/>
  <c r="C99" i="63"/>
  <c r="E99" i="63" s="1"/>
  <c r="I88" i="63"/>
  <c r="D5" i="63" s="1"/>
  <c r="E5" i="63" s="1"/>
  <c r="C56" i="63"/>
  <c r="E56" i="63" s="1"/>
  <c r="C146" i="63"/>
  <c r="E146" i="63" s="1"/>
  <c r="C28" i="63"/>
  <c r="E28" i="63" s="1"/>
  <c r="C135" i="63"/>
  <c r="E135" i="63" s="1"/>
  <c r="I65" i="63"/>
  <c r="C118" i="63"/>
  <c r="E118" i="63" s="1"/>
  <c r="C93" i="63"/>
  <c r="C116" i="63"/>
  <c r="E116" i="63" s="1"/>
  <c r="C119" i="63"/>
  <c r="E119" i="63" s="1"/>
  <c r="C149" i="63"/>
  <c r="E149" i="63" s="1"/>
  <c r="D33" i="58"/>
  <c r="E33" i="58" s="1"/>
  <c r="D30" i="58"/>
  <c r="E30" i="58" s="1"/>
  <c r="E29" i="58"/>
  <c r="D31" i="58"/>
  <c r="E31" i="58" s="1"/>
  <c r="C162" i="58"/>
  <c r="C167" i="58"/>
  <c r="C54" i="58"/>
  <c r="C58" i="58"/>
  <c r="C55" i="58"/>
  <c r="C163" i="58"/>
  <c r="C80" i="58"/>
  <c r="E93" i="63" l="1"/>
  <c r="I108" i="63" s="1"/>
  <c r="D6" i="63" s="1"/>
  <c r="E6" i="63" s="1"/>
  <c r="I129" i="63"/>
  <c r="D7" i="63" s="1"/>
  <c r="E7" i="63" s="1"/>
  <c r="C141" i="63"/>
  <c r="E141" i="63" s="1"/>
  <c r="C136" i="63"/>
  <c r="E136" i="63" s="1"/>
  <c r="C30" i="63"/>
  <c r="E30" i="63" s="1"/>
  <c r="C31" i="63"/>
  <c r="E31" i="63" s="1"/>
  <c r="C34" i="63"/>
  <c r="E34" i="63" s="1"/>
  <c r="E28" i="58"/>
  <c r="D32" i="58"/>
  <c r="E32" i="58" s="1"/>
  <c r="I44" i="63" l="1"/>
  <c r="D4" i="63" s="1"/>
  <c r="E4" i="63" s="1"/>
  <c r="E11" i="63" s="1"/>
  <c r="D8" i="58" s="1"/>
  <c r="E8" i="58" s="1"/>
  <c r="C140" i="63"/>
  <c r="E140" i="63" s="1"/>
  <c r="I152" i="63"/>
  <c r="D8" i="63" s="1"/>
  <c r="E8" i="63" s="1"/>
  <c r="E35" i="58"/>
  <c r="D7" i="58" l="1"/>
  <c r="E7" i="58" s="1"/>
  <c r="E9" i="58" s="1"/>
  <c r="E10" i="58" s="1"/>
  <c r="E11" i="58" l="1"/>
  <c r="E12" i="58" s="1"/>
  <c r="C7" i="65" s="1"/>
  <c r="C6" i="65"/>
</calcChain>
</file>

<file path=xl/sharedStrings.xml><?xml version="1.0" encoding="utf-8"?>
<sst xmlns="http://schemas.openxmlformats.org/spreadsheetml/2006/main" count="860" uniqueCount="247">
  <si>
    <t>種別</t>
    <rPh sb="0" eb="2">
      <t>シュベツ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</si>
  <si>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</si>
  <si>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</si>
  <si>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</si>
  <si>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</si>
  <si>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摘要</t>
    <rPh sb="0" eb="2">
      <t>テキヨウ</t>
    </rPh>
    <phoneticPr fontId="3"/>
  </si>
  <si>
    <t>式</t>
    <rPh sb="0" eb="1">
      <t>シキ</t>
    </rPh>
    <phoneticPr fontId="3"/>
  </si>
  <si>
    <t>小計</t>
    <rPh sb="0" eb="2">
      <t>ショウケイ</t>
    </rPh>
    <phoneticPr fontId="3"/>
  </si>
  <si>
    <t>明　細　書　1</t>
    <rPh sb="0" eb="1">
      <t>アキラ</t>
    </rPh>
    <rPh sb="2" eb="3">
      <t>ホソ</t>
    </rPh>
    <rPh sb="4" eb="5">
      <t>ショ</t>
    </rPh>
    <phoneticPr fontId="3"/>
  </si>
  <si>
    <t>施工単価表1</t>
    <rPh sb="0" eb="2">
      <t>セコウ</t>
    </rPh>
    <rPh sb="2" eb="4">
      <t>タンカ</t>
    </rPh>
    <rPh sb="4" eb="5">
      <t>ヒョウ</t>
    </rPh>
    <phoneticPr fontId="3"/>
  </si>
  <si>
    <t>規格</t>
    <rPh sb="0" eb="2">
      <t>キカク</t>
    </rPh>
    <phoneticPr fontId="3"/>
  </si>
  <si>
    <t>備考</t>
    <rPh sb="0" eb="2">
      <t>ビコウ</t>
    </rPh>
    <phoneticPr fontId="3"/>
  </si>
  <si>
    <t>本</t>
    <rPh sb="0" eb="1">
      <t>ホン</t>
    </rPh>
    <phoneticPr fontId="3"/>
  </si>
  <si>
    <t>450ﾋﾟｯﾁ</t>
    <phoneticPr fontId="3"/>
  </si>
  <si>
    <t>個</t>
    <rPh sb="0" eb="1">
      <t>コ</t>
    </rPh>
    <phoneticPr fontId="3"/>
  </si>
  <si>
    <t>28×210×30°</t>
    <phoneticPr fontId="3"/>
  </si>
  <si>
    <t>22.2×1.2×5470</t>
    <phoneticPr fontId="3"/>
  </si>
  <si>
    <t>7列</t>
    <rPh sb="1" eb="2">
      <t>レツ</t>
    </rPh>
    <phoneticPr fontId="3"/>
  </si>
  <si>
    <t>Pｸﾛｽﾜﾝ</t>
    <phoneticPr fontId="3"/>
  </si>
  <si>
    <t>28×22</t>
    <phoneticPr fontId="3"/>
  </si>
  <si>
    <t>1列分</t>
    <rPh sb="1" eb="2">
      <t>レツ</t>
    </rPh>
    <rPh sb="2" eb="3">
      <t>ブン</t>
    </rPh>
    <phoneticPr fontId="3"/>
  </si>
  <si>
    <t>NEWｸﾛｽﾜﾝ</t>
    <phoneticPr fontId="3"/>
  </si>
  <si>
    <t>25×22</t>
    <phoneticPr fontId="3"/>
  </si>
  <si>
    <t>6列分</t>
    <rPh sb="1" eb="2">
      <t>レツ</t>
    </rPh>
    <rPh sb="2" eb="3">
      <t>ブン</t>
    </rPh>
    <phoneticPr fontId="3"/>
  </si>
  <si>
    <t>ｾｯﾀｰﾌﾟﾗｸﾞ</t>
    <phoneticPr fontId="3"/>
  </si>
  <si>
    <t>ﾀﾌｳｲﾝﾄﾞｴｰｽSW</t>
    <phoneticPr fontId="3"/>
  </si>
  <si>
    <t>L=6000</t>
    <phoneticPr fontId="3"/>
  </si>
  <si>
    <t>8列分</t>
    <rPh sb="1" eb="2">
      <t>レツ</t>
    </rPh>
    <rPh sb="2" eb="3">
      <t>ブン</t>
    </rPh>
    <phoneticPr fontId="3"/>
  </si>
  <si>
    <t>NEWﾋﾞﾆｴｰｽPJ</t>
    <phoneticPr fontId="3"/>
  </si>
  <si>
    <t>ﾋﾞﾆｴｰｽｺｰﾅｰ外板</t>
    <rPh sb="10" eb="11">
      <t>ソト</t>
    </rPh>
    <rPh sb="11" eb="12">
      <t>イタ</t>
    </rPh>
    <phoneticPr fontId="3"/>
  </si>
  <si>
    <t>ﾕﾆﾊﾞｰｻﾙJ</t>
    <phoneticPr fontId="3"/>
  </si>
  <si>
    <t>UJ用ﾎﾞﾙﾄ</t>
    <rPh sb="2" eb="3">
      <t>ヨウ</t>
    </rPh>
    <phoneticPr fontId="3"/>
  </si>
  <si>
    <t>M5×25</t>
    <phoneticPr fontId="3"/>
  </si>
  <si>
    <t>UJ用ﾅｯﾄ</t>
    <rPh sb="2" eb="3">
      <t>ヨウ</t>
    </rPh>
    <phoneticPr fontId="3"/>
  </si>
  <si>
    <t>M5</t>
    <phoneticPr fontId="3"/>
  </si>
  <si>
    <t>固定用</t>
    <rPh sb="0" eb="3">
      <t>コテイヨウ</t>
    </rPh>
    <phoneticPr fontId="3"/>
  </si>
  <si>
    <t>ﾀﾌｺｰﾄｽﾌﾟﾘﾝｸﾞ</t>
    <phoneticPr fontId="3"/>
  </si>
  <si>
    <t>L=2000</t>
    <phoneticPr fontId="3"/>
  </si>
  <si>
    <t>1.8mﾋﾟｯﾁ</t>
    <phoneticPr fontId="3"/>
  </si>
  <si>
    <t>筋交直管　ﾀﾌ</t>
    <rPh sb="0" eb="1">
      <t>スジ</t>
    </rPh>
    <rPh sb="1" eb="2">
      <t>コウ</t>
    </rPh>
    <rPh sb="2" eb="3">
      <t>チョク</t>
    </rPh>
    <rPh sb="3" eb="4">
      <t>カン</t>
    </rPh>
    <phoneticPr fontId="3"/>
  </si>
  <si>
    <t>施工単価表2</t>
    <rPh sb="0" eb="2">
      <t>セコウ</t>
    </rPh>
    <rPh sb="2" eb="4">
      <t>タンカ</t>
    </rPh>
    <rPh sb="4" eb="5">
      <t>ヒョウ</t>
    </rPh>
    <phoneticPr fontId="3"/>
  </si>
  <si>
    <t>施工単価表3</t>
    <rPh sb="0" eb="2">
      <t>セコウ</t>
    </rPh>
    <rPh sb="2" eb="4">
      <t>タンカ</t>
    </rPh>
    <rPh sb="4" eb="5">
      <t>ヒョウ</t>
    </rPh>
    <phoneticPr fontId="3"/>
  </si>
  <si>
    <t>施工単価表4</t>
    <rPh sb="0" eb="2">
      <t>セコウ</t>
    </rPh>
    <rPh sb="2" eb="4">
      <t>タンカ</t>
    </rPh>
    <rPh sb="4" eb="5">
      <t>ヒョウ</t>
    </rPh>
    <phoneticPr fontId="3"/>
  </si>
  <si>
    <t>施工単価表5</t>
    <rPh sb="0" eb="2">
      <t>セコウ</t>
    </rPh>
    <rPh sb="2" eb="4">
      <t>タンカ</t>
    </rPh>
    <rPh sb="4" eb="5">
      <t>ヒョウ</t>
    </rPh>
    <phoneticPr fontId="3"/>
  </si>
  <si>
    <t>施工単価表6</t>
    <rPh sb="0" eb="2">
      <t>セコウ</t>
    </rPh>
    <rPh sb="2" eb="4">
      <t>タンカ</t>
    </rPh>
    <rPh sb="4" eb="5">
      <t>ヒョウ</t>
    </rPh>
    <phoneticPr fontId="3"/>
  </si>
  <si>
    <t>施工単価表7</t>
    <rPh sb="0" eb="2">
      <t>セコウ</t>
    </rPh>
    <rPh sb="2" eb="4">
      <t>タンカ</t>
    </rPh>
    <rPh sb="4" eb="5">
      <t>ヒョウ</t>
    </rPh>
    <phoneticPr fontId="3"/>
  </si>
  <si>
    <t>12箇所</t>
    <rPh sb="2" eb="4">
      <t>カショ</t>
    </rPh>
    <phoneticPr fontId="3"/>
  </si>
  <si>
    <t>ｱﾝｸﾞﾙﾊﾞﾝﾄﾞ</t>
    <phoneticPr fontId="3"/>
  </si>
  <si>
    <t>AB用ﾎﾞﾙﾄ</t>
    <rPh sb="2" eb="3">
      <t>ヨウ</t>
    </rPh>
    <phoneticPr fontId="3"/>
  </si>
  <si>
    <t>M6×25</t>
    <phoneticPr fontId="3"/>
  </si>
  <si>
    <t>AB用ﾅｯﾄ</t>
    <rPh sb="2" eb="3">
      <t>ヨウ</t>
    </rPh>
    <phoneticPr fontId="3"/>
  </si>
  <si>
    <t>M6</t>
    <phoneticPr fontId="3"/>
  </si>
  <si>
    <t>ｽﾉｰﾎﾟｰﾙ部材</t>
    <rPh sb="7" eb="9">
      <t>ブザイ</t>
    </rPh>
    <phoneticPr fontId="3"/>
  </si>
  <si>
    <t>5段</t>
    <rPh sb="1" eb="2">
      <t>ダン</t>
    </rPh>
    <phoneticPr fontId="3"/>
  </si>
  <si>
    <t>ﾋﾞﾆｴｰｽDPJ</t>
    <phoneticPr fontId="3"/>
  </si>
  <si>
    <t>ｾｯﾄ</t>
    <phoneticPr fontId="3"/>
  </si>
  <si>
    <t>POｺｰﾃｨﾝｸﾞﾀｲﾌﾟ</t>
    <phoneticPr fontId="3"/>
  </si>
  <si>
    <t>m</t>
    <phoneticPr fontId="3"/>
  </si>
  <si>
    <t>屋根</t>
    <rPh sb="0" eb="2">
      <t>ヤネ</t>
    </rPh>
    <phoneticPr fontId="3"/>
  </si>
  <si>
    <t>屋根巻上</t>
    <rPh sb="0" eb="2">
      <t>ヤネ</t>
    </rPh>
    <rPh sb="2" eb="4">
      <t>マキアゲ</t>
    </rPh>
    <phoneticPr fontId="3"/>
  </si>
  <si>
    <t>妻面</t>
    <rPh sb="0" eb="1">
      <t>ツマ</t>
    </rPh>
    <rPh sb="1" eb="2">
      <t>メン</t>
    </rPh>
    <phoneticPr fontId="3"/>
  </si>
  <si>
    <t>0.15×135×20m×1枚</t>
    <rPh sb="14" eb="15">
      <t>マイ</t>
    </rPh>
    <phoneticPr fontId="3"/>
  </si>
  <si>
    <t>ﾄﾞｱ・固定</t>
    <rPh sb="4" eb="6">
      <t>コテイ</t>
    </rPh>
    <phoneticPr fontId="3"/>
  </si>
  <si>
    <t>POﾌｨﾙﾑ　0.2</t>
    <phoneticPr fontId="3"/>
  </si>
  <si>
    <t>裾固定</t>
    <rPh sb="0" eb="1">
      <t>スソ</t>
    </rPh>
    <rPh sb="1" eb="3">
      <t>コテイ</t>
    </rPh>
    <phoneticPr fontId="3"/>
  </si>
  <si>
    <t>巻</t>
    <rPh sb="0" eb="1">
      <t>カン</t>
    </rPh>
    <phoneticPr fontId="3"/>
  </si>
  <si>
    <t>台</t>
    <rPh sb="0" eb="1">
      <t>ダイ</t>
    </rPh>
    <phoneticPr fontId="3"/>
  </si>
  <si>
    <t>巻上ﾊﾟｲﾌﾟﾀﾌ</t>
    <rPh sb="0" eb="2">
      <t>マキアゲ</t>
    </rPh>
    <phoneticPr fontId="3"/>
  </si>
  <si>
    <t>ｶﾞｲﾄﾞﾊﾟｲﾌﾟ</t>
    <phoneticPr fontId="3"/>
  </si>
  <si>
    <t>ﾊﾟｯｶｰ</t>
    <phoneticPr fontId="3"/>
  </si>
  <si>
    <t>900ﾋﾟｯﾁ</t>
    <phoneticPr fontId="3"/>
  </si>
  <si>
    <t>ﾏｲｶｰｴｰｽﾀﾌ</t>
    <phoneticPr fontId="3"/>
  </si>
  <si>
    <t>500m</t>
    <phoneticPr fontId="3"/>
  </si>
  <si>
    <t>ﾊｳｽﾊﾞﾝﾄﾞ</t>
    <phoneticPr fontId="3"/>
  </si>
  <si>
    <t>1350ﾋﾟｯﾁ</t>
    <phoneticPr fontId="3"/>
  </si>
  <si>
    <t>19.1×0.8×5470</t>
    <phoneticPr fontId="3"/>
  </si>
  <si>
    <t>3R</t>
    <phoneticPr fontId="3"/>
  </si>
  <si>
    <t>ﾜｲﾔｰﾃｨﾜﾝ</t>
    <phoneticPr fontId="3"/>
  </si>
  <si>
    <t>22×19</t>
    <phoneticPr fontId="3"/>
  </si>
  <si>
    <t>ﾊｲｾｯﾀｰ</t>
    <phoneticPr fontId="3"/>
  </si>
  <si>
    <t>1型</t>
    <rPh sb="1" eb="2">
      <t>ガタ</t>
    </rPh>
    <phoneticPr fontId="3"/>
  </si>
  <si>
    <t>ｼｰﾄｸﾘｯﾌﾟ</t>
    <phoneticPr fontId="3"/>
  </si>
  <si>
    <t>ｴｽﾀｰ線</t>
    <rPh sb="4" eb="5">
      <t>セン</t>
    </rPh>
    <phoneticPr fontId="3"/>
  </si>
  <si>
    <t>＃14　1000m</t>
    <phoneticPr fontId="3"/>
  </si>
  <si>
    <t>PO　0.075</t>
    <phoneticPr fontId="3"/>
  </si>
  <si>
    <t>妻・固定</t>
    <rPh sb="0" eb="1">
      <t>ツマ</t>
    </rPh>
    <rPh sb="2" eb="4">
      <t>コテイ</t>
    </rPh>
    <phoneticPr fontId="3"/>
  </si>
  <si>
    <t>裾</t>
    <rPh sb="0" eb="1">
      <t>スソ</t>
    </rPh>
    <phoneticPr fontId="3"/>
  </si>
  <si>
    <t>塩ﾋﾞ管</t>
    <rPh sb="0" eb="1">
      <t>エン</t>
    </rPh>
    <rPh sb="3" eb="4">
      <t>カン</t>
    </rPh>
    <phoneticPr fontId="3"/>
  </si>
  <si>
    <t>塩ﾋﾞ異形ﾁｰｽﾞ</t>
    <rPh sb="0" eb="1">
      <t>エン</t>
    </rPh>
    <rPh sb="3" eb="5">
      <t>イケイ</t>
    </rPh>
    <phoneticPr fontId="3"/>
  </si>
  <si>
    <t>TSΦ75×Φ25</t>
    <phoneticPr fontId="3"/>
  </si>
  <si>
    <t>VPΦ25（4m）</t>
    <phoneticPr fontId="3"/>
  </si>
  <si>
    <t>塩ﾋﾞｴﾙﾎﾞ</t>
    <rPh sb="0" eb="1">
      <t>エン</t>
    </rPh>
    <phoneticPr fontId="3"/>
  </si>
  <si>
    <t>TSΦ25</t>
    <phoneticPr fontId="3"/>
  </si>
  <si>
    <t>ｽｸﾘｭｰﾆｯﾌﾟﾙ</t>
    <phoneticPr fontId="3"/>
  </si>
  <si>
    <t>25用</t>
    <rPh sb="2" eb="3">
      <t>ヨウ</t>
    </rPh>
    <phoneticPr fontId="3"/>
  </si>
  <si>
    <t>ｽｸﾘｭｰｽﾄｯﾊﾟｰ</t>
    <phoneticPr fontId="3"/>
  </si>
  <si>
    <t>R用ﾜﾝﾀｯﾁｽﾄｯﾊﾟｰ</t>
    <rPh sb="1" eb="2">
      <t>ヨウ</t>
    </rPh>
    <phoneticPr fontId="3"/>
  </si>
  <si>
    <t>ﾊﾟｯｶｰ式吊り具</t>
    <rPh sb="5" eb="6">
      <t>シキ</t>
    </rPh>
    <rPh sb="6" eb="7">
      <t>ツ</t>
    </rPh>
    <rPh sb="8" eb="9">
      <t>グ</t>
    </rPh>
    <phoneticPr fontId="3"/>
  </si>
  <si>
    <t>ｺﾝﾊﾟｸﾄﾎﾞｰﾙﾊﾞﾙﾌﾞ</t>
    <phoneticPr fontId="3"/>
  </si>
  <si>
    <t>VBC25</t>
    <phoneticPr fontId="3"/>
  </si>
  <si>
    <t>R用ﾃﾝｼｮﾝｺﾞﾑ</t>
    <rPh sb="1" eb="2">
      <t>ヨウ</t>
    </rPh>
    <phoneticPr fontId="3"/>
  </si>
  <si>
    <t>ﾃｲﾍﾟｯﾄﾄﾞｱ</t>
    <phoneticPr fontId="3"/>
  </si>
  <si>
    <t>C鋼ﾚｰﾙ脱着金具</t>
    <rPh sb="1" eb="2">
      <t>コウ</t>
    </rPh>
    <rPh sb="5" eb="7">
      <t>ダッチャク</t>
    </rPh>
    <rPh sb="7" eb="9">
      <t>カナグ</t>
    </rPh>
    <phoneticPr fontId="3"/>
  </si>
  <si>
    <t>5mに1本</t>
    <rPh sb="4" eb="5">
      <t>ホン</t>
    </rPh>
    <phoneticPr fontId="3"/>
  </si>
  <si>
    <t>ｳｴｲﾄ22用</t>
    <rPh sb="6" eb="7">
      <t>ヨウ</t>
    </rPh>
    <phoneticPr fontId="3"/>
  </si>
  <si>
    <t>VUΦ75（4m）</t>
    <phoneticPr fontId="3"/>
  </si>
  <si>
    <t>異径ｿｹｯﾄ</t>
    <rPh sb="0" eb="1">
      <t>イ</t>
    </rPh>
    <rPh sb="1" eb="2">
      <t>ケイ</t>
    </rPh>
    <phoneticPr fontId="5"/>
  </si>
  <si>
    <t>50×75</t>
    <phoneticPr fontId="5"/>
  </si>
  <si>
    <t>ＴＳΦ50</t>
    <phoneticPr fontId="5"/>
  </si>
  <si>
    <t>塩ビﾊﾟｲﾌﾟ</t>
    <rPh sb="0" eb="1">
      <t>エン</t>
    </rPh>
    <phoneticPr fontId="5"/>
  </si>
  <si>
    <t>組</t>
    <rPh sb="0" eb="1">
      <t>クミ</t>
    </rPh>
    <phoneticPr fontId="3"/>
  </si>
  <si>
    <t>ｱｰﾁﾊﾟｲﾌﾟﾀﾌK-18MP　　　　　　　　　</t>
    <phoneticPr fontId="3"/>
  </si>
  <si>
    <t xml:space="preserve">外ｼﾞｮｲﾝﾄ                                </t>
    <rPh sb="0" eb="1">
      <t>ソト</t>
    </rPh>
    <phoneticPr fontId="3"/>
  </si>
  <si>
    <t xml:space="preserve">奥行直管ﾀﾌ                             </t>
    <rPh sb="0" eb="2">
      <t>オクユキ</t>
    </rPh>
    <rPh sb="2" eb="3">
      <t>チョク</t>
    </rPh>
    <rPh sb="3" eb="4">
      <t>カン</t>
    </rPh>
    <phoneticPr fontId="3"/>
  </si>
  <si>
    <t xml:space="preserve">ｱｰﾁﾊﾟｲﾌﾟﾀﾌ                            </t>
    <phoneticPr fontId="3"/>
  </si>
  <si>
    <t xml:space="preserve">外JT                                    </t>
    <rPh sb="0" eb="1">
      <t>ソト</t>
    </rPh>
    <phoneticPr fontId="3"/>
  </si>
  <si>
    <t xml:space="preserve">直管ﾀﾌ                                  </t>
    <rPh sb="0" eb="1">
      <t>チョク</t>
    </rPh>
    <rPh sb="1" eb="2">
      <t>カン</t>
    </rPh>
    <phoneticPr fontId="3"/>
  </si>
  <si>
    <t>ﾐｽﾄｴｰｽ ﾅｲｱｶﾞﾗS54</t>
    <phoneticPr fontId="3"/>
  </si>
  <si>
    <t>ﾗｾﾝ杭　　　　　　　　　　　　　　　　　　</t>
    <rPh sb="3" eb="4">
      <t>クイ</t>
    </rPh>
    <phoneticPr fontId="3"/>
  </si>
  <si>
    <t>59ｽﾊﾟﾝ</t>
    <phoneticPr fontId="3"/>
  </si>
  <si>
    <t>No.1</t>
    <phoneticPr fontId="3"/>
  </si>
  <si>
    <t>No.6</t>
    <phoneticPr fontId="3"/>
  </si>
  <si>
    <t>No.7</t>
    <phoneticPr fontId="3"/>
  </si>
  <si>
    <t>No.8</t>
    <phoneticPr fontId="3"/>
  </si>
  <si>
    <t>No.9</t>
    <phoneticPr fontId="3"/>
  </si>
  <si>
    <t>No.11</t>
    <phoneticPr fontId="3"/>
  </si>
  <si>
    <t>No.12</t>
    <phoneticPr fontId="3"/>
  </si>
  <si>
    <t>棟</t>
    <rPh sb="0" eb="1">
      <t>トウ</t>
    </rPh>
    <phoneticPr fontId="3"/>
  </si>
  <si>
    <t>0.15×150×m×1枚</t>
    <rPh sb="12" eb="13">
      <t>マイ</t>
    </rPh>
    <phoneticPr fontId="3"/>
  </si>
  <si>
    <t>0.15×700×4m×2枚</t>
    <rPh sb="13" eb="14">
      <t>マイ</t>
    </rPh>
    <phoneticPr fontId="3"/>
  </si>
  <si>
    <t>0.15×230×m×1枚</t>
    <rPh sb="12" eb="13">
      <t>マイ</t>
    </rPh>
    <phoneticPr fontId="3"/>
  </si>
  <si>
    <t>0.15×200×m×1枚</t>
    <rPh sb="12" eb="13">
      <t>マイ</t>
    </rPh>
    <phoneticPr fontId="3"/>
  </si>
  <si>
    <t>側面巻上げ</t>
    <rPh sb="0" eb="2">
      <t>ソクメン</t>
    </rPh>
    <rPh sb="2" eb="4">
      <t>マキア</t>
    </rPh>
    <phoneticPr fontId="3"/>
  </si>
  <si>
    <t>75×m×2枚</t>
    <rPh sb="6" eb="7">
      <t>マイ</t>
    </rPh>
    <phoneticPr fontId="3"/>
  </si>
  <si>
    <t>90ｃｍPT</t>
    <phoneticPr fontId="3"/>
  </si>
  <si>
    <t>ｍ】</t>
    <phoneticPr fontId="3"/>
  </si>
  <si>
    <t>平行パイプJT</t>
    <rPh sb="0" eb="2">
      <t>ヘイコウ</t>
    </rPh>
    <phoneticPr fontId="3"/>
  </si>
  <si>
    <t>1箇所</t>
    <rPh sb="1" eb="3">
      <t>カショ</t>
    </rPh>
    <phoneticPr fontId="3"/>
  </si>
  <si>
    <t>1×8本</t>
    <rPh sb="3" eb="4">
      <t>ホン</t>
    </rPh>
    <phoneticPr fontId="3"/>
  </si>
  <si>
    <t>2ｍ×m×2枚</t>
    <rPh sb="6" eb="7">
      <t>マイ</t>
    </rPh>
    <phoneticPr fontId="3"/>
  </si>
  <si>
    <t>3系統</t>
    <rPh sb="1" eb="3">
      <t>ケイトウ</t>
    </rPh>
    <phoneticPr fontId="3"/>
  </si>
  <si>
    <t>960×m×1枚</t>
    <rPh sb="7" eb="8">
      <t>マイ</t>
    </rPh>
    <phoneticPr fontId="3"/>
  </si>
  <si>
    <t>㎡</t>
    <phoneticPr fontId="3"/>
  </si>
  <si>
    <t>VPΦ50　4ｍ</t>
    <phoneticPr fontId="3"/>
  </si>
  <si>
    <t>22×1.0×5100</t>
    <phoneticPr fontId="3"/>
  </si>
  <si>
    <t>25×19</t>
    <phoneticPr fontId="3"/>
  </si>
  <si>
    <t>25×200×30°</t>
    <phoneticPr fontId="3"/>
  </si>
  <si>
    <t>19Φ</t>
    <phoneticPr fontId="3"/>
  </si>
  <si>
    <t>22.2×1.0×5470</t>
    <phoneticPr fontId="3"/>
  </si>
  <si>
    <t>22Φ</t>
    <phoneticPr fontId="3"/>
  </si>
  <si>
    <t>プロバンド</t>
    <phoneticPr fontId="3"/>
  </si>
  <si>
    <t>防草シート</t>
    <rPh sb="0" eb="2">
      <t>ボウソウ</t>
    </rPh>
    <phoneticPr fontId="3"/>
  </si>
  <si>
    <t>1.5m幅</t>
    <rPh sb="4" eb="5">
      <t>ハバ</t>
    </rPh>
    <phoneticPr fontId="3"/>
  </si>
  <si>
    <t>通路</t>
    <rPh sb="0" eb="2">
      <t>ツウロ</t>
    </rPh>
    <phoneticPr fontId="3"/>
  </si>
  <si>
    <t>出入口</t>
    <rPh sb="0" eb="3">
      <t>デイリグチ</t>
    </rPh>
    <phoneticPr fontId="3"/>
  </si>
  <si>
    <t>黒丸くん　20cm</t>
    <rPh sb="0" eb="1">
      <t>クロ</t>
    </rPh>
    <rPh sb="1" eb="2">
      <t>マル</t>
    </rPh>
    <phoneticPr fontId="3"/>
  </si>
  <si>
    <t>50cmP</t>
    <phoneticPr fontId="3"/>
  </si>
  <si>
    <t>22.2×1.0×5470ｓｗ</t>
    <phoneticPr fontId="3"/>
  </si>
  <si>
    <t>妻用直管ﾀﾌ</t>
    <rPh sb="0" eb="1">
      <t>ツマ</t>
    </rPh>
    <rPh sb="1" eb="2">
      <t>ヨウ</t>
    </rPh>
    <rPh sb="2" eb="3">
      <t>チョク</t>
    </rPh>
    <rPh sb="3" eb="4">
      <t>カン</t>
    </rPh>
    <phoneticPr fontId="3"/>
  </si>
  <si>
    <t>【ﾊﾟｲﾌﾟﾊｳｽ間口6m×奥行</t>
    <rPh sb="9" eb="11">
      <t>マグチ</t>
    </rPh>
    <rPh sb="14" eb="16">
      <t>オクユキ</t>
    </rPh>
    <phoneticPr fontId="3"/>
  </si>
  <si>
    <t>複締めユニバーサル 22×22 BN付</t>
    <rPh sb="0" eb="1">
      <t>フク</t>
    </rPh>
    <rPh sb="1" eb="2">
      <t>シ</t>
    </rPh>
    <rPh sb="18" eb="19">
      <t>ツキ</t>
    </rPh>
    <phoneticPr fontId="3"/>
  </si>
  <si>
    <t>25.4×1.2×5500</t>
    <phoneticPr fontId="3"/>
  </si>
  <si>
    <t>0.15×630×m×1枚</t>
    <rPh sb="12" eb="13">
      <t>マイ</t>
    </rPh>
    <phoneticPr fontId="3"/>
  </si>
  <si>
    <t>12×18　両開き</t>
    <rPh sb="6" eb="8">
      <t>リョウビラ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</si>
  <si>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</si>
  <si>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</si>
  <si>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サンシャインネット</t>
    <phoneticPr fontId="3"/>
  </si>
  <si>
    <t>カンキット104</t>
    <phoneticPr fontId="3"/>
  </si>
  <si>
    <t>タニカンキット104</t>
    <phoneticPr fontId="3"/>
  </si>
  <si>
    <t>22.2×1.0×5500</t>
    <phoneticPr fontId="3"/>
  </si>
  <si>
    <t>22φ</t>
    <phoneticPr fontId="5"/>
  </si>
  <si>
    <t>10×5m×2枚</t>
    <rPh sb="7" eb="8">
      <t>マイ</t>
    </rPh>
    <phoneticPr fontId="3"/>
  </si>
  <si>
    <t>120m</t>
    <phoneticPr fontId="3"/>
  </si>
  <si>
    <t>19S</t>
    <phoneticPr fontId="3"/>
  </si>
  <si>
    <t>1.0mm目</t>
    <rPh sb="5" eb="6">
      <t>メ</t>
    </rPh>
    <phoneticPr fontId="3"/>
  </si>
  <si>
    <t>12×20　両開き</t>
    <rPh sb="6" eb="8">
      <t>リョウビラ</t>
    </rPh>
    <phoneticPr fontId="3"/>
  </si>
  <si>
    <t>2.1ｍ×60m×2枚</t>
    <rPh sb="10" eb="11">
      <t>マイ</t>
    </rPh>
    <phoneticPr fontId="3"/>
  </si>
  <si>
    <t>460×59m×2枚</t>
    <rPh sb="9" eb="10">
      <t>マイ</t>
    </rPh>
    <phoneticPr fontId="3"/>
  </si>
  <si>
    <t>75×60m×2枚</t>
    <rPh sb="8" eb="9">
      <t>マイ</t>
    </rPh>
    <phoneticPr fontId="3"/>
  </si>
  <si>
    <t>TSΦ75×Φ50</t>
    <phoneticPr fontId="3"/>
  </si>
  <si>
    <t>VPΦ50（4m）</t>
    <phoneticPr fontId="3"/>
  </si>
  <si>
    <t>TSΦ50×25</t>
    <phoneticPr fontId="3"/>
  </si>
  <si>
    <t>TSΦ50</t>
    <phoneticPr fontId="3"/>
  </si>
  <si>
    <t>塩ﾋﾞ異径ソケット</t>
    <rPh sb="0" eb="1">
      <t>エン</t>
    </rPh>
    <rPh sb="4" eb="8">
      <t>ソケット</t>
    </rPh>
    <phoneticPr fontId="3"/>
  </si>
  <si>
    <t>審査者</t>
    <rPh sb="0" eb="2">
      <t>シンサ</t>
    </rPh>
    <rPh sb="2" eb="3">
      <t>シャ</t>
    </rPh>
    <phoneticPr fontId="3"/>
  </si>
  <si>
    <t>設計者</t>
    <rPh sb="0" eb="2">
      <t>セッケイ</t>
    </rPh>
    <rPh sb="2" eb="3">
      <t>シャ</t>
    </rPh>
    <phoneticPr fontId="3"/>
  </si>
  <si>
    <t>設　　計　　書　　鏡　　１</t>
    <rPh sb="0" eb="1">
      <t>セツ</t>
    </rPh>
    <rPh sb="3" eb="4">
      <t>ケイ</t>
    </rPh>
    <rPh sb="6" eb="7">
      <t>ショ</t>
    </rPh>
    <rPh sb="9" eb="10">
      <t>カガミ</t>
    </rPh>
    <phoneticPr fontId="3"/>
  </si>
  <si>
    <t>事業年度</t>
    <rPh sb="0" eb="2">
      <t>ジギョウ</t>
    </rPh>
    <rPh sb="2" eb="4">
      <t>ネンド</t>
    </rPh>
    <phoneticPr fontId="3"/>
  </si>
  <si>
    <t>設計年月日</t>
    <rPh sb="0" eb="2">
      <t>セッケイ</t>
    </rPh>
    <rPh sb="2" eb="3">
      <t>ネン</t>
    </rPh>
    <rPh sb="3" eb="5">
      <t>ツキヒ</t>
    </rPh>
    <phoneticPr fontId="3"/>
  </si>
  <si>
    <t>納入場所</t>
    <rPh sb="0" eb="2">
      <t>ノウニュウ</t>
    </rPh>
    <rPh sb="2" eb="4">
      <t>バショ</t>
    </rPh>
    <phoneticPr fontId="3"/>
  </si>
  <si>
    <t>邑楽郡　明和町　下江黒　地内</t>
    <rPh sb="0" eb="3">
      <t>オウラグン</t>
    </rPh>
    <rPh sb="4" eb="7">
      <t>メイワマチ</t>
    </rPh>
    <rPh sb="8" eb="11">
      <t>シモエグロ</t>
    </rPh>
    <rPh sb="12" eb="14">
      <t>チナイ</t>
    </rPh>
    <phoneticPr fontId="3"/>
  </si>
  <si>
    <t>業務名</t>
    <rPh sb="0" eb="2">
      <t>ギョウム</t>
    </rPh>
    <rPh sb="2" eb="3">
      <t>メイ</t>
    </rPh>
    <phoneticPr fontId="3"/>
  </si>
  <si>
    <t>設計区分</t>
    <rPh sb="0" eb="2">
      <t>セッケイ</t>
    </rPh>
    <rPh sb="2" eb="4">
      <t>クブン</t>
    </rPh>
    <phoneticPr fontId="3"/>
  </si>
  <si>
    <t>実施設計</t>
    <rPh sb="0" eb="2">
      <t>ジッシ</t>
    </rPh>
    <rPh sb="2" eb="4">
      <t>セッケイ</t>
    </rPh>
    <phoneticPr fontId="3"/>
  </si>
  <si>
    <t>(当初)</t>
  </si>
  <si>
    <t>履行期限</t>
    <rPh sb="0" eb="2">
      <t>リコウ</t>
    </rPh>
    <rPh sb="2" eb="4">
      <t>キゲン</t>
    </rPh>
    <phoneticPr fontId="3"/>
  </si>
  <si>
    <t>令和６年度</t>
    <rPh sb="0" eb="2">
      <t>レイワ</t>
    </rPh>
    <rPh sb="3" eb="5">
      <t>ネンド</t>
    </rPh>
    <phoneticPr fontId="3"/>
  </si>
  <si>
    <t>令和６年度　産地生産基盤パワーアップ事業パイプハウス資材導入</t>
    <rPh sb="0" eb="2">
      <t>レイワ</t>
    </rPh>
    <rPh sb="3" eb="5">
      <t>ネンド</t>
    </rPh>
    <rPh sb="26" eb="28">
      <t>シザイ</t>
    </rPh>
    <rPh sb="28" eb="30">
      <t>ドウニュウ</t>
    </rPh>
    <phoneticPr fontId="10"/>
  </si>
  <si>
    <t>(株)内田農園</t>
    <rPh sb="0" eb="3">
      <t>カブ</t>
    </rPh>
    <rPh sb="3" eb="5">
      <t>ウチダ</t>
    </rPh>
    <rPh sb="5" eb="7">
      <t>ノウエン</t>
    </rPh>
    <phoneticPr fontId="5"/>
  </si>
  <si>
    <t>設　　計　　書　　鏡　　２</t>
    <rPh sb="0" eb="1">
      <t>セツ</t>
    </rPh>
    <rPh sb="3" eb="4">
      <t>ケイ</t>
    </rPh>
    <rPh sb="6" eb="7">
      <t>ショ</t>
    </rPh>
    <rPh sb="9" eb="10">
      <t>カガミ</t>
    </rPh>
    <phoneticPr fontId="3"/>
  </si>
  <si>
    <t>原　設計額</t>
    <rPh sb="0" eb="1">
      <t>ゲン</t>
    </rPh>
    <rPh sb="2" eb="4">
      <t>セッケイ</t>
    </rPh>
    <rPh sb="4" eb="5">
      <t>ガク</t>
    </rPh>
    <phoneticPr fontId="3"/>
  </si>
  <si>
    <t>請負額</t>
    <rPh sb="0" eb="2">
      <t>ウケオイ</t>
    </rPh>
    <rPh sb="2" eb="3">
      <t>ガク</t>
    </rPh>
    <phoneticPr fontId="3"/>
  </si>
  <si>
    <t>変更請負額</t>
    <rPh sb="0" eb="2">
      <t>ヘンコウ</t>
    </rPh>
    <rPh sb="2" eb="5">
      <t>ウケオイガク</t>
    </rPh>
    <phoneticPr fontId="3"/>
  </si>
  <si>
    <t>請負増減額</t>
    <rPh sb="0" eb="2">
      <t>ウケオイ</t>
    </rPh>
    <rPh sb="2" eb="4">
      <t>ゾウゲン</t>
    </rPh>
    <rPh sb="4" eb="5">
      <t>ガク</t>
    </rPh>
    <phoneticPr fontId="3"/>
  </si>
  <si>
    <t>（</t>
    <phoneticPr fontId="3"/>
  </si>
  <si>
    <t>起　　工　　設　　計</t>
    <rPh sb="0" eb="1">
      <t>オ</t>
    </rPh>
    <rPh sb="3" eb="4">
      <t>タクミ</t>
    </rPh>
    <rPh sb="6" eb="7">
      <t>セツ</t>
    </rPh>
    <rPh sb="9" eb="10">
      <t>ケイ</t>
    </rPh>
    <phoneticPr fontId="3"/>
  </si>
  <si>
    <t>　　　　　　　　　　　パイプハウス資材　一式</t>
    <rPh sb="17" eb="19">
      <t>シザイ</t>
    </rPh>
    <rPh sb="20" eb="22">
      <t>イッシキ</t>
    </rPh>
    <phoneticPr fontId="10"/>
  </si>
  <si>
    <t>業務費内訳書</t>
    <rPh sb="0" eb="3">
      <t>ギョウムヒ</t>
    </rPh>
    <rPh sb="3" eb="6">
      <t>ウチワケショ</t>
    </rPh>
    <phoneticPr fontId="3"/>
  </si>
  <si>
    <t>パイプハウス資材　　　</t>
    <rPh sb="6" eb="8">
      <t>シザイ</t>
    </rPh>
    <phoneticPr fontId="3"/>
  </si>
  <si>
    <t>ハウス資材（間口6.0m×奥行60.3m）</t>
    <phoneticPr fontId="5"/>
  </si>
  <si>
    <t>ハウス資材（間口6.0m×奥行57.6m）</t>
    <phoneticPr fontId="5"/>
  </si>
  <si>
    <t>改め</t>
    <rPh sb="0" eb="1">
      <t>アラタ</t>
    </rPh>
    <phoneticPr fontId="5"/>
  </si>
  <si>
    <t>【ﾊﾟｲﾌﾟﾊｳｽ間口6.0m×奥行</t>
    <rPh sb="9" eb="11">
      <t>マグチ</t>
    </rPh>
    <rPh sb="16" eb="18">
      <t>オクユキ</t>
    </rPh>
    <phoneticPr fontId="3"/>
  </si>
  <si>
    <t>１．ハウス本体資材</t>
    <rPh sb="5" eb="7">
      <t>ホンタイ</t>
    </rPh>
    <rPh sb="7" eb="9">
      <t>シザイ</t>
    </rPh>
    <phoneticPr fontId="3"/>
  </si>
  <si>
    <t>２．妻面資材</t>
    <rPh sb="2" eb="3">
      <t>ツマ</t>
    </rPh>
    <rPh sb="3" eb="4">
      <t>メン</t>
    </rPh>
    <rPh sb="4" eb="6">
      <t>シザイ</t>
    </rPh>
    <phoneticPr fontId="3"/>
  </si>
  <si>
    <t>３．被覆資材</t>
    <rPh sb="2" eb="4">
      <t>ヒフク</t>
    </rPh>
    <rPh sb="4" eb="6">
      <t>シザイ</t>
    </rPh>
    <phoneticPr fontId="3"/>
  </si>
  <si>
    <t>４．換気資材</t>
    <rPh sb="2" eb="4">
      <t>カンキ</t>
    </rPh>
    <rPh sb="4" eb="6">
      <t>シザイ</t>
    </rPh>
    <phoneticPr fontId="3"/>
  </si>
  <si>
    <t>６．灌水資材</t>
    <rPh sb="2" eb="4">
      <t>カンスイ</t>
    </rPh>
    <rPh sb="4" eb="6">
      <t>シザイ</t>
    </rPh>
    <phoneticPr fontId="3"/>
  </si>
  <si>
    <t>【１．ハウス本体資材】</t>
    <rPh sb="6" eb="8">
      <t>ホンタイ</t>
    </rPh>
    <rPh sb="8" eb="10">
      <t>シザイ</t>
    </rPh>
    <phoneticPr fontId="3"/>
  </si>
  <si>
    <t>【２．妻面資材】</t>
    <rPh sb="3" eb="4">
      <t>ツマ</t>
    </rPh>
    <rPh sb="4" eb="5">
      <t>メン</t>
    </rPh>
    <rPh sb="5" eb="7">
      <t>シザイ</t>
    </rPh>
    <phoneticPr fontId="3"/>
  </si>
  <si>
    <t>【３．被覆資材】</t>
    <rPh sb="3" eb="5">
      <t>ヒフク</t>
    </rPh>
    <rPh sb="5" eb="7">
      <t>シザイ</t>
    </rPh>
    <phoneticPr fontId="3"/>
  </si>
  <si>
    <t>【４．換気資材】</t>
    <rPh sb="3" eb="5">
      <t>カンキ</t>
    </rPh>
    <rPh sb="5" eb="7">
      <t>シザイ</t>
    </rPh>
    <phoneticPr fontId="3"/>
  </si>
  <si>
    <t>５．内張り資材</t>
    <rPh sb="2" eb="3">
      <t>ウチ</t>
    </rPh>
    <rPh sb="3" eb="4">
      <t>ハ</t>
    </rPh>
    <rPh sb="5" eb="7">
      <t>シザイ</t>
    </rPh>
    <phoneticPr fontId="3"/>
  </si>
  <si>
    <t>【５．内張り資材】</t>
    <rPh sb="3" eb="5">
      <t>ウチバ</t>
    </rPh>
    <rPh sb="6" eb="8">
      <t>シザイ</t>
    </rPh>
    <phoneticPr fontId="3"/>
  </si>
  <si>
    <t>【６．灌水資材】</t>
    <rPh sb="3" eb="5">
      <t>カンスイ</t>
    </rPh>
    <rPh sb="5" eb="7">
      <t>シザイ</t>
    </rPh>
    <phoneticPr fontId="3"/>
  </si>
  <si>
    <t>【２．妻面資材】</t>
    <phoneticPr fontId="5"/>
  </si>
  <si>
    <t>【３．被覆資材】</t>
    <phoneticPr fontId="5"/>
  </si>
  <si>
    <t>【４．換気資材】</t>
    <phoneticPr fontId="5"/>
  </si>
  <si>
    <t>【５．内張り資材】</t>
    <phoneticPr fontId="5"/>
  </si>
  <si>
    <t>【６．灌水資材】</t>
    <phoneticPr fontId="5"/>
  </si>
  <si>
    <t>施工単価表2</t>
    <phoneticPr fontId="5"/>
  </si>
  <si>
    <t>【５．内張り資材】</t>
  </si>
  <si>
    <t>No.2</t>
    <phoneticPr fontId="3"/>
  </si>
  <si>
    <t>No.3</t>
    <phoneticPr fontId="3"/>
  </si>
  <si>
    <t>No.4</t>
    <phoneticPr fontId="3"/>
  </si>
  <si>
    <t>No.5</t>
    <phoneticPr fontId="3"/>
  </si>
  <si>
    <t>NO.10</t>
    <phoneticPr fontId="3"/>
  </si>
  <si>
    <t>No.13</t>
    <phoneticPr fontId="3"/>
  </si>
  <si>
    <t>No.14</t>
    <phoneticPr fontId="3"/>
  </si>
  <si>
    <t>No.15</t>
    <phoneticPr fontId="3"/>
  </si>
  <si>
    <t>No.16</t>
    <phoneticPr fontId="3"/>
  </si>
  <si>
    <t>No.17</t>
    <phoneticPr fontId="3"/>
  </si>
  <si>
    <t>※潅水資材は2次側のみの記載</t>
    <rPh sb="12" eb="14">
      <t>キサイ</t>
    </rPh>
    <phoneticPr fontId="5"/>
  </si>
  <si>
    <t>※潅水資材は2次側のみの記載</t>
    <phoneticPr fontId="5"/>
  </si>
  <si>
    <t>【１．ハウス本体資材】1ページ目</t>
    <rPh sb="15" eb="16">
      <t>メ</t>
    </rPh>
    <phoneticPr fontId="5"/>
  </si>
  <si>
    <t>【１．ハウス本体資材】2ページ目</t>
    <rPh sb="15" eb="16">
      <t>メ</t>
    </rPh>
    <phoneticPr fontId="5"/>
  </si>
  <si>
    <t>セルに入力してください</t>
    <rPh sb="3" eb="5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</si>
</sst>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176" formatCode="0.0"/>
    <numFmt numFmtId="177" formatCode="#,##0_);[Red]\(#,##0\)"/>
    <numFmt numFmtId="178" formatCode="0.0_ "/>
    <numFmt numFmtId="179" formatCode="#,##0_ "/>
    <numFmt numFmtId="180" formatCode="0.00_);[Red]\(0.00\)"/>
    <numFmt numFmtId="181" formatCode="#,##0_);\(#,##0\)"/>
    <numFmt numFmtId="182" formatCode="\(\ \ \ \ \ #,##0\)"/>
    <numFmt numFmtId="183" formatCode="\(\ \ \ \ \ \ \ \ \ \ \ #,##0"/>
    <numFmt numFmtId="184" formatCode="#,##0.0_);[Red]\(#,##0.0\)"/>
  </numFmts>
  <fonts count="1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VL ゴシック"/>
      <family val="3"/>
      <charset val="128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/>
    <xf numFmtId="0" fontId="1" fillId="0" borderId="0">
      <alignment vertical="center"/>
    </xf>
    <xf numFmtId="0" fontId="11" fillId="0" borderId="0"/>
  </cellStyleXfs>
  <cellXfs count="117">
    <xf numFmtId="0" fontId="0" fillId="0" borderId="0" xfId="0">
      <alignment vertical="center"/>
    </xf>
    <xf numFmtId="0" fontId="8" fillId="2" borderId="1" xfId="0" applyFont="1" applyFill="1" applyBorder="1" applyAlignment="1">
      <alignment horizontal="center" vertical="center"/>
    </xf>
    <xf numFmtId="5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2" applyAlignment="1">
      <alignment vertical="center"/>
    </xf>
    <xf numFmtId="0" fontId="6" fillId="0" borderId="1" xfId="2" applyBorder="1" applyAlignment="1">
      <alignment horizontal="center" vertical="center"/>
    </xf>
    <xf numFmtId="0" fontId="6" fillId="0" borderId="7" xfId="2" applyBorder="1" applyAlignment="1">
      <alignment vertical="center"/>
    </xf>
    <xf numFmtId="0" fontId="6" fillId="0" borderId="8" xfId="2" applyBorder="1" applyAlignment="1">
      <alignment vertical="center"/>
    </xf>
    <xf numFmtId="0" fontId="6" fillId="0" borderId="6" xfId="2" applyBorder="1" applyAlignment="1">
      <alignment vertical="center"/>
    </xf>
    <xf numFmtId="0" fontId="6" fillId="0" borderId="10" xfId="2" applyBorder="1" applyAlignment="1">
      <alignment vertical="center"/>
    </xf>
    <xf numFmtId="0" fontId="6" fillId="0" borderId="11" xfId="2" applyBorder="1" applyAlignment="1">
      <alignment vertical="center"/>
    </xf>
    <xf numFmtId="58" fontId="6" fillId="0" borderId="0" xfId="2" applyNumberFormat="1" applyAlignment="1">
      <alignment horizontal="left" vertical="center"/>
    </xf>
    <xf numFmtId="0" fontId="6" fillId="0" borderId="0" xfId="2" applyAlignment="1">
      <alignment vertical="center" shrinkToFit="1"/>
    </xf>
    <xf numFmtId="0" fontId="6" fillId="0" borderId="12" xfId="2" applyBorder="1" applyAlignment="1">
      <alignment vertical="center"/>
    </xf>
    <xf numFmtId="0" fontId="6" fillId="0" borderId="13" xfId="2" applyBorder="1" applyAlignment="1">
      <alignment vertical="center"/>
    </xf>
    <xf numFmtId="0" fontId="6" fillId="0" borderId="14" xfId="2" applyBorder="1" applyAlignment="1">
      <alignment vertical="center"/>
    </xf>
    <xf numFmtId="0" fontId="6" fillId="0" borderId="0" xfId="2" applyAlignment="1">
      <alignment horizontal="center" vertical="center"/>
    </xf>
    <xf numFmtId="181" fontId="6" fillId="0" borderId="7" xfId="2" applyNumberFormat="1" applyBorder="1" applyAlignment="1">
      <alignment horizontal="right" vertical="center"/>
    </xf>
    <xf numFmtId="182" fontId="6" fillId="0" borderId="6" xfId="2" applyNumberFormat="1" applyBorder="1" applyAlignment="1">
      <alignment vertical="center"/>
    </xf>
    <xf numFmtId="0" fontId="6" fillId="0" borderId="6" xfId="2" applyBorder="1" applyAlignment="1">
      <alignment vertical="center" shrinkToFit="1"/>
    </xf>
    <xf numFmtId="3" fontId="6" fillId="0" borderId="13" xfId="2" applyNumberFormat="1" applyBorder="1" applyAlignment="1">
      <alignment vertical="center"/>
    </xf>
    <xf numFmtId="0" fontId="6" fillId="0" borderId="0" xfId="2" applyAlignment="1">
      <alignment horizontal="left" vertical="center"/>
    </xf>
    <xf numFmtId="177" fontId="6" fillId="0" borderId="0" xfId="2" applyNumberFormat="1" applyAlignment="1">
      <alignment vertical="center"/>
    </xf>
    <xf numFmtId="177" fontId="6" fillId="0" borderId="0" xfId="2" applyNumberFormat="1" applyAlignment="1">
      <alignment horizontal="right" vertical="center"/>
    </xf>
    <xf numFmtId="0" fontId="6" fillId="0" borderId="0" xfId="2" applyAlignment="1">
      <alignment horizontal="right" vertical="center"/>
    </xf>
    <xf numFmtId="0" fontId="6" fillId="0" borderId="0" xfId="2" applyAlignment="1">
      <alignment vertical="center" wrapText="1"/>
    </xf>
    <xf numFmtId="177" fontId="6" fillId="0" borderId="13" xfId="2" applyNumberFormat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/>
    </xf>
    <xf numFmtId="38" fontId="8" fillId="0" borderId="0" xfId="0" applyNumberFormat="1" applyFont="1">
      <alignment vertical="center"/>
    </xf>
    <xf numFmtId="180" fontId="8" fillId="0" borderId="0" xfId="0" applyNumberFormat="1" applyFont="1" applyAlignment="1">
      <alignment horizontal="center" vertical="center"/>
    </xf>
    <xf numFmtId="0" fontId="8" fillId="2" borderId="0" xfId="0" applyFont="1" applyFill="1">
      <alignment vertical="center"/>
    </xf>
    <xf numFmtId="180" fontId="8" fillId="2" borderId="0" xfId="0" applyNumberFormat="1" applyFont="1" applyFill="1" applyAlignment="1">
      <alignment horizontal="center" vertical="center"/>
    </xf>
    <xf numFmtId="180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180" fontId="8" fillId="2" borderId="3" xfId="0" applyNumberFormat="1" applyFont="1" applyFill="1" applyBorder="1" applyAlignment="1">
      <alignment horizontal="center" vertical="center"/>
    </xf>
    <xf numFmtId="180" fontId="8" fillId="2" borderId="1" xfId="0" applyNumberFormat="1" applyFont="1" applyFill="1" applyBorder="1" applyAlignment="1">
      <alignment horizontal="right" vertical="center"/>
    </xf>
    <xf numFmtId="179" fontId="8" fillId="0" borderId="1" xfId="0" applyNumberFormat="1" applyFont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179" fontId="8" fillId="0" borderId="5" xfId="0" applyNumberFormat="1" applyFont="1" applyBorder="1">
      <alignment vertical="center"/>
    </xf>
    <xf numFmtId="5" fontId="8" fillId="2" borderId="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180" fontId="8" fillId="2" borderId="4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177" fontId="8" fillId="2" borderId="1" xfId="0" applyNumberFormat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8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80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38" fontId="8" fillId="0" borderId="1" xfId="0" applyNumberFormat="1" applyFont="1" applyBorder="1">
      <alignment vertical="center"/>
    </xf>
    <xf numFmtId="184" fontId="8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80" fontId="8" fillId="0" borderId="2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80" fontId="8" fillId="0" borderId="0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0" borderId="8" xfId="0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>
      <alignment vertical="center"/>
    </xf>
    <xf numFmtId="177" fontId="8" fillId="0" borderId="2" xfId="1" applyNumberFormat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center" vertical="center"/>
    </xf>
    <xf numFmtId="177" fontId="8" fillId="0" borderId="0" xfId="0" applyNumberFormat="1" applyFont="1">
      <alignment vertical="center"/>
    </xf>
    <xf numFmtId="177" fontId="8" fillId="0" borderId="0" xfId="0" applyNumberFormat="1" applyFont="1" applyBorder="1" applyAlignment="1">
      <alignment horizontal="center" vertical="center"/>
    </xf>
    <xf numFmtId="38" fontId="8" fillId="0" borderId="1" xfId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79" fontId="8" fillId="3" borderId="1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/>
    </xf>
    <xf numFmtId="0" fontId="15" fillId="3" borderId="0" xfId="0" applyFont="1" applyFill="1">
      <alignment vertical="center"/>
    </xf>
    <xf numFmtId="0" fontId="9" fillId="0" borderId="0" xfId="2" applyFont="1" applyAlignment="1">
      <alignment horizontal="center" vertical="center"/>
    </xf>
    <xf numFmtId="58" fontId="6" fillId="0" borderId="0" xfId="2" applyNumberFormat="1" applyAlignment="1">
      <alignment horizontal="center" vertical="center"/>
    </xf>
    <xf numFmtId="0" fontId="12" fillId="0" borderId="0" xfId="8" applyFont="1" applyAlignment="1">
      <alignment horizontal="center"/>
    </xf>
    <xf numFmtId="0" fontId="12" fillId="0" borderId="11" xfId="8" applyFont="1" applyBorder="1" applyAlignment="1">
      <alignment horizontal="center"/>
    </xf>
    <xf numFmtId="179" fontId="6" fillId="0" borderId="13" xfId="2" applyNumberFormat="1" applyBorder="1" applyAlignment="1">
      <alignment horizontal="right" vertical="center"/>
    </xf>
    <xf numFmtId="0" fontId="9" fillId="0" borderId="0" xfId="2" applyFont="1" applyAlignment="1">
      <alignment horizontal="center" vertical="center" justifyLastLine="1"/>
    </xf>
    <xf numFmtId="0" fontId="6" fillId="0" borderId="1" xfId="2" applyBorder="1" applyAlignment="1">
      <alignment horizontal="distributed" vertical="center" justifyLastLine="1"/>
    </xf>
    <xf numFmtId="0" fontId="6" fillId="0" borderId="5" xfId="2" applyBorder="1" applyAlignment="1">
      <alignment horizontal="distributed" vertical="center" justifyLastLine="1"/>
    </xf>
    <xf numFmtId="0" fontId="6" fillId="0" borderId="9" xfId="2" applyBorder="1" applyAlignment="1">
      <alignment horizontal="distributed" vertical="center" justifyLastLine="1"/>
    </xf>
    <xf numFmtId="0" fontId="6" fillId="0" borderId="2" xfId="2" applyBorder="1" applyAlignment="1">
      <alignment horizontal="distributed" vertical="center" justifyLastLine="1"/>
    </xf>
    <xf numFmtId="181" fontId="6" fillId="0" borderId="8" xfId="2" applyNumberFormat="1" applyBorder="1" applyAlignment="1">
      <alignment horizontal="right" vertical="center"/>
    </xf>
    <xf numFmtId="183" fontId="6" fillId="0" borderId="7" xfId="2" applyNumberFormat="1" applyBorder="1" applyAlignment="1">
      <alignment vertical="center"/>
    </xf>
    <xf numFmtId="183" fontId="6" fillId="0" borderId="8" xfId="2" applyNumberForma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0" borderId="15" xfId="2" applyBorder="1" applyAlignment="1">
      <alignment horizontal="center" vertical="center"/>
    </xf>
    <xf numFmtId="0" fontId="6" fillId="0" borderId="16" xfId="2" applyBorder="1" applyAlignment="1">
      <alignment horizontal="center" vertical="center"/>
    </xf>
    <xf numFmtId="0" fontId="6" fillId="0" borderId="17" xfId="2" applyBorder="1" applyAlignment="1">
      <alignment horizontal="center" vertical="center"/>
    </xf>
  </cellXfs>
  <cellStyles count="9">
    <cellStyle name="桁区切り" xfId="1" builtinId="6"/>
    <cellStyle name="桁区切り 2" xfId="4" xr:uid="{B03C5637-88E3-46ED-AC49-01386D156D7A}"/>
    <cellStyle name="標準" xfId="0" builtinId="0"/>
    <cellStyle name="標準 2" xfId="2" xr:uid="{82E77CD2-F243-4257-A453-CF9143FE1B9F}"/>
    <cellStyle name="標準 2 2" xfId="3" xr:uid="{3274565B-BFDB-4EBC-8D82-298FD9ABF427}"/>
    <cellStyle name="標準 3" xfId="5" xr:uid="{C17E5AF3-CC7C-4D2C-89D7-622052D55AAC}"/>
    <cellStyle name="標準 3 2" xfId="7" xr:uid="{8BA56874-85BB-4553-AB15-D4EF87C28E09}"/>
    <cellStyle name="標準 4" xfId="6" xr:uid="{A66E6C1C-92FD-40AD-92E2-DDBE7736D9DF}"/>
    <cellStyle name="標準 5" xfId="8" xr:uid="{B2E8035D-12F6-4188-AB80-F115DFE1E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20518-0891-4099-823F-2780372880FC}">
  <sheetPr>
    <tabColor rgb="FF00B0F0"/>
  </sheetPr>
  <dimension ref="A1:K28"/>
  <sheetViews>
    <sheetView tabSelected="1" view="pageBreakPreview" zoomScaleNormal="100" zoomScaleSheetLayoutView="100" workbookViewId="0">
      <selection activeCell="O7" sqref="O7"/>
    </sheetView>
  </sheetViews>
  <sheetFormatPr defaultColWidth="8" defaultRowHeight="20.100000000000001" customHeight="1"/>
  <cols>
    <col min="1" max="1" width="8" style="7"/>
    <col min="2" max="2" width="12.875" style="7" customWidth="1"/>
    <col min="3" max="3" width="18.25" style="7" customWidth="1"/>
    <col min="4" max="6" width="10.25" style="7" customWidth="1"/>
    <col min="7" max="7" width="17.625" style="7" customWidth="1"/>
    <col min="8" max="11" width="10.25" style="7" customWidth="1"/>
    <col min="12" max="12" width="2.25" style="7" customWidth="1"/>
    <col min="13" max="16384" width="8" style="7"/>
  </cols>
  <sheetData>
    <row r="1" spans="1:11" ht="20.100000000000001" customHeight="1">
      <c r="J1" s="8" t="s">
        <v>184</v>
      </c>
      <c r="K1" s="8" t="s">
        <v>185</v>
      </c>
    </row>
    <row r="2" spans="1:11" ht="15" customHeight="1">
      <c r="J2" s="114"/>
      <c r="K2" s="114"/>
    </row>
    <row r="3" spans="1:11" ht="15" customHeight="1">
      <c r="C3" s="99" t="s">
        <v>186</v>
      </c>
      <c r="D3" s="99"/>
      <c r="E3" s="99"/>
      <c r="F3" s="99"/>
      <c r="G3" s="99"/>
      <c r="H3" s="99"/>
      <c r="J3" s="115"/>
      <c r="K3" s="115"/>
    </row>
    <row r="4" spans="1:11" ht="20.100000000000001" customHeight="1">
      <c r="C4" s="99"/>
      <c r="D4" s="99"/>
      <c r="E4" s="99"/>
      <c r="F4" s="99"/>
      <c r="G4" s="99"/>
      <c r="H4" s="99"/>
      <c r="J4" s="116"/>
      <c r="K4" s="116"/>
    </row>
    <row r="6" spans="1:11" ht="20.100000000000001" customHeight="1">
      <c r="A6" s="9"/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20.100000000000001" customHeight="1">
      <c r="A7" s="12"/>
      <c r="K7" s="13"/>
    </row>
    <row r="8" spans="1:11" ht="20.100000000000001" customHeight="1">
      <c r="A8" s="12"/>
      <c r="B8" s="7" t="s">
        <v>187</v>
      </c>
      <c r="C8" s="7" t="s">
        <v>196</v>
      </c>
      <c r="F8" s="7" t="s">
        <v>188</v>
      </c>
      <c r="G8" s="14">
        <v>45663</v>
      </c>
      <c r="H8" s="100"/>
      <c r="I8" s="100"/>
      <c r="K8" s="13"/>
    </row>
    <row r="9" spans="1:11" ht="20.100000000000001" customHeight="1">
      <c r="A9" s="12"/>
      <c r="F9" s="15"/>
      <c r="K9" s="13"/>
    </row>
    <row r="10" spans="1:11" ht="20.100000000000001" customHeight="1">
      <c r="A10" s="12"/>
      <c r="K10" s="13"/>
    </row>
    <row r="11" spans="1:11" ht="20.100000000000001" customHeight="1">
      <c r="A11" s="12"/>
      <c r="K11" s="13"/>
    </row>
    <row r="12" spans="1:11" ht="20.100000000000001" customHeight="1">
      <c r="A12" s="12"/>
      <c r="K12" s="13"/>
    </row>
    <row r="13" spans="1:11" ht="20.100000000000001" customHeight="1">
      <c r="A13" s="12"/>
      <c r="K13" s="13"/>
    </row>
    <row r="14" spans="1:11" ht="20.100000000000001" customHeight="1">
      <c r="A14" s="12"/>
      <c r="B14" s="7" t="s">
        <v>189</v>
      </c>
      <c r="C14" s="7" t="s">
        <v>190</v>
      </c>
      <c r="K14" s="13"/>
    </row>
    <row r="15" spans="1:11" ht="20.100000000000001" customHeight="1">
      <c r="A15" s="12"/>
      <c r="K15" s="13"/>
    </row>
    <row r="16" spans="1:11" ht="20.100000000000001" customHeight="1">
      <c r="A16" s="12"/>
      <c r="K16" s="13"/>
    </row>
    <row r="17" spans="1:11" ht="20.100000000000001" customHeight="1">
      <c r="A17" s="12"/>
      <c r="B17" s="7" t="s">
        <v>191</v>
      </c>
      <c r="C17" s="7" t="s">
        <v>197</v>
      </c>
      <c r="K17" s="13"/>
    </row>
    <row r="18" spans="1:11" ht="20.100000000000001" customHeight="1">
      <c r="A18" s="12"/>
      <c r="K18" s="13"/>
    </row>
    <row r="19" spans="1:11" ht="20.100000000000001" customHeight="1">
      <c r="A19" s="12"/>
      <c r="K19" s="13"/>
    </row>
    <row r="20" spans="1:11" ht="20.100000000000001" customHeight="1">
      <c r="A20" s="12"/>
      <c r="B20" s="7" t="s">
        <v>192</v>
      </c>
      <c r="C20" s="7" t="s">
        <v>193</v>
      </c>
      <c r="D20" s="7" t="s">
        <v>194</v>
      </c>
      <c r="K20" s="13"/>
    </row>
    <row r="21" spans="1:11" ht="20.100000000000001" customHeight="1">
      <c r="A21" s="12"/>
      <c r="K21" s="13"/>
    </row>
    <row r="22" spans="1:11" ht="20.100000000000001" customHeight="1">
      <c r="A22" s="12"/>
      <c r="K22" s="13"/>
    </row>
    <row r="23" spans="1:11" ht="20.100000000000001" customHeight="1">
      <c r="A23" s="12"/>
      <c r="B23" s="7" t="s">
        <v>195</v>
      </c>
      <c r="C23" s="14">
        <v>45730</v>
      </c>
      <c r="K23" s="13"/>
    </row>
    <row r="24" spans="1:11" ht="20.100000000000001" customHeight="1">
      <c r="A24" s="12"/>
      <c r="K24" s="13"/>
    </row>
    <row r="25" spans="1:11" ht="20.100000000000001" customHeight="1">
      <c r="A25" s="12"/>
      <c r="K25" s="13"/>
    </row>
    <row r="26" spans="1:11" ht="20.100000000000001" customHeight="1">
      <c r="A26" s="12"/>
      <c r="J26" s="101" t="s">
        <v>198</v>
      </c>
      <c r="K26" s="102"/>
    </row>
    <row r="27" spans="1:11" ht="20.100000000000001" customHeight="1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8"/>
    </row>
    <row r="28" spans="1:11" ht="2.1" customHeight="1"/>
  </sheetData>
  <mergeCells count="5">
    <mergeCell ref="C3:H4"/>
    <mergeCell ref="H8:I8"/>
    <mergeCell ref="J26:K26"/>
    <mergeCell ref="J2:J4"/>
    <mergeCell ref="K2:K4"/>
  </mergeCells>
  <phoneticPr fontId="5"/>
  <dataValidations count="1">
    <dataValidation type="list" allowBlank="1" showInputMessage="1" showErrorMessage="1" sqref="D20" xr:uid="{B5A68F5B-A662-47EE-92CE-C28CC6E1FD1A}">
      <formula1>"(当初),(変更)"</formula1>
    </dataValidation>
  </dataValidations>
  <printOptions horizontalCentered="1" verticalCentered="1"/>
  <pageMargins left="0.39370078740157483" right="0.39370078740157483" top="0.78740157480314965" bottom="0.59055118110236227" header="0.51181102362204722" footer="0.19685039370078741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23BD-DEBE-4122-9B81-77AA3B91E209}">
  <sheetPr>
    <tabColor rgb="FF00B0F0"/>
  </sheetPr>
  <dimension ref="A1:R18"/>
  <sheetViews>
    <sheetView showZeros="0" view="pageBreakPreview" zoomScaleNormal="100" zoomScaleSheetLayoutView="100" workbookViewId="0">
      <selection activeCell="K14" sqref="K14"/>
    </sheetView>
  </sheetViews>
  <sheetFormatPr defaultColWidth="6.375" defaultRowHeight="30" customHeight="1"/>
  <cols>
    <col min="1" max="1" width="13.625" style="7" customWidth="1"/>
    <col min="2" max="17" width="6.375" style="7"/>
    <col min="18" max="18" width="13.625" style="7" customWidth="1"/>
    <col min="19" max="19" width="2.25" style="7" customWidth="1"/>
    <col min="20" max="16384" width="6.375" style="7"/>
  </cols>
  <sheetData>
    <row r="1" spans="1:18" ht="30" customHeight="1">
      <c r="R1" s="19"/>
    </row>
    <row r="2" spans="1:18" ht="30" customHeight="1">
      <c r="A2" s="104" t="s">
        <v>199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4" spans="1:18" ht="30" customHeight="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8" ht="30" customHeight="1">
      <c r="A5" s="12"/>
      <c r="B5" s="105" t="s">
        <v>200</v>
      </c>
      <c r="C5" s="105"/>
      <c r="D5" s="105"/>
      <c r="E5" s="105"/>
      <c r="F5" s="105" t="s">
        <v>201</v>
      </c>
      <c r="G5" s="105"/>
      <c r="H5" s="105"/>
      <c r="I5" s="105"/>
      <c r="J5" s="105" t="s">
        <v>202</v>
      </c>
      <c r="K5" s="105"/>
      <c r="L5" s="105"/>
      <c r="M5" s="105"/>
      <c r="N5" s="106" t="s">
        <v>203</v>
      </c>
      <c r="O5" s="107"/>
      <c r="P5" s="107"/>
      <c r="Q5" s="108"/>
      <c r="R5" s="13"/>
    </row>
    <row r="6" spans="1:18" ht="30" customHeight="1">
      <c r="A6" s="12"/>
      <c r="B6" s="20" t="s">
        <v>204</v>
      </c>
      <c r="C6" s="109">
        <f>'奥行60.3ｍ'!E10</f>
        <v>0</v>
      </c>
      <c r="D6" s="109"/>
      <c r="E6" s="21" t="str">
        <f>IF($T2=1,"",")")</f>
        <v>)</v>
      </c>
      <c r="F6" s="9"/>
      <c r="G6" s="10"/>
      <c r="H6" s="10"/>
      <c r="I6" s="22"/>
      <c r="J6" s="110"/>
      <c r="K6" s="111"/>
      <c r="L6" s="111"/>
      <c r="M6" s="21"/>
      <c r="N6" s="9"/>
      <c r="O6" s="10"/>
      <c r="P6" s="10"/>
      <c r="Q6" s="11"/>
      <c r="R6" s="13"/>
    </row>
    <row r="7" spans="1:18" ht="30" customHeight="1">
      <c r="A7" s="12"/>
      <c r="B7" s="16"/>
      <c r="C7" s="103">
        <f>'奥行60.3ｍ'!E12</f>
        <v>0</v>
      </c>
      <c r="D7" s="103"/>
      <c r="E7" s="18"/>
      <c r="F7" s="16"/>
      <c r="G7" s="17"/>
      <c r="H7" s="23"/>
      <c r="I7" s="18"/>
      <c r="J7" s="16"/>
      <c r="K7" s="17"/>
      <c r="L7" s="23"/>
      <c r="M7" s="18"/>
      <c r="N7" s="16"/>
      <c r="O7" s="17"/>
      <c r="P7" s="23"/>
      <c r="Q7" s="18"/>
      <c r="R7" s="13"/>
    </row>
    <row r="8" spans="1:18" ht="30" customHeight="1">
      <c r="A8" s="12"/>
      <c r="R8" s="13"/>
    </row>
    <row r="9" spans="1:18" ht="30" customHeight="1">
      <c r="A9" s="12"/>
      <c r="R9" s="13"/>
    </row>
    <row r="10" spans="1:18" ht="30" customHeight="1">
      <c r="A10" s="12"/>
      <c r="B10" s="7" t="s">
        <v>205</v>
      </c>
      <c r="R10" s="13"/>
    </row>
    <row r="11" spans="1:18" ht="30" customHeight="1">
      <c r="A11" s="12" t="s">
        <v>206</v>
      </c>
      <c r="R11" s="13"/>
    </row>
    <row r="12" spans="1:18" ht="30" customHeight="1">
      <c r="A12" s="12"/>
      <c r="B12" s="24"/>
      <c r="C12" s="24"/>
      <c r="H12" s="25"/>
      <c r="I12" s="25"/>
      <c r="K12" s="25"/>
      <c r="R12" s="13"/>
    </row>
    <row r="13" spans="1:18" ht="30" customHeight="1">
      <c r="A13" s="12"/>
      <c r="H13" s="25"/>
      <c r="I13" s="25"/>
      <c r="J13" s="24"/>
      <c r="K13" s="24"/>
      <c r="L13" s="26"/>
      <c r="R13" s="13"/>
    </row>
    <row r="14" spans="1:18" ht="30" customHeight="1">
      <c r="A14" s="12"/>
      <c r="B14" s="24"/>
      <c r="C14" s="24"/>
      <c r="G14" s="27"/>
      <c r="H14" s="25"/>
      <c r="I14" s="25"/>
      <c r="K14" s="25"/>
      <c r="R14" s="13"/>
    </row>
    <row r="15" spans="1:18" ht="30" customHeight="1">
      <c r="A15" s="12"/>
      <c r="D15" s="28"/>
      <c r="E15" s="28"/>
      <c r="F15" s="28"/>
      <c r="G15" s="28"/>
      <c r="H15" s="28"/>
      <c r="I15" s="28"/>
      <c r="K15" s="25"/>
      <c r="R15" s="13"/>
    </row>
    <row r="16" spans="1:18" ht="30" customHeight="1">
      <c r="A16" s="12"/>
      <c r="H16" s="25"/>
      <c r="I16" s="25"/>
      <c r="J16" s="24"/>
      <c r="K16" s="24"/>
      <c r="L16" s="27"/>
      <c r="R16" s="13"/>
    </row>
    <row r="17" spans="1:18" ht="30" customHeight="1">
      <c r="A17" s="16"/>
      <c r="B17" s="17"/>
      <c r="C17" s="17"/>
      <c r="D17" s="17"/>
      <c r="E17" s="17"/>
      <c r="F17" s="17"/>
      <c r="G17" s="17"/>
      <c r="H17" s="29"/>
      <c r="I17" s="29"/>
      <c r="J17" s="17"/>
      <c r="K17" s="17"/>
      <c r="L17" s="17"/>
      <c r="M17" s="17"/>
      <c r="N17" s="17"/>
      <c r="O17" s="17"/>
      <c r="P17" s="17"/>
      <c r="Q17" s="17"/>
      <c r="R17" s="18"/>
    </row>
    <row r="18" spans="1:18" ht="2.1" customHeight="1"/>
  </sheetData>
  <mergeCells count="8">
    <mergeCell ref="C7:D7"/>
    <mergeCell ref="A2:R2"/>
    <mergeCell ref="B5:E5"/>
    <mergeCell ref="F5:I5"/>
    <mergeCell ref="J5:M5"/>
    <mergeCell ref="N5:Q5"/>
    <mergeCell ref="C6:D6"/>
    <mergeCell ref="J6:L6"/>
  </mergeCells>
  <phoneticPr fontId="5"/>
  <printOptions horizontalCentered="1" verticalCentered="1"/>
  <pageMargins left="0.39370078740157483" right="0.39370078740157483" top="0.78740157480314965" bottom="0.59055118110236227" header="0.51181102362204722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19437-F91C-4D61-89D3-8773E06082B1}">
  <dimension ref="A1:I199"/>
  <sheetViews>
    <sheetView showZeros="0" view="pageBreakPreview" topLeftCell="A180" zoomScale="82" zoomScaleNormal="100" zoomScaleSheetLayoutView="82" workbookViewId="0">
      <selection activeCell="L33" sqref="L33"/>
    </sheetView>
  </sheetViews>
  <sheetFormatPr defaultRowHeight="13.5"/>
  <cols>
    <col min="1" max="1" width="42.5" style="6" customWidth="1"/>
    <col min="2" max="2" width="7.125" style="6" customWidth="1"/>
    <col min="3" max="3" width="11.875" style="6" customWidth="1"/>
    <col min="4" max="4" width="12.75" style="34" customWidth="1"/>
    <col min="5" max="5" width="15.625" style="6" customWidth="1"/>
    <col min="6" max="6" width="20.625" style="6" customWidth="1"/>
    <col min="7" max="7" width="11" style="6" customWidth="1"/>
    <col min="8" max="8" width="28.375" style="6" customWidth="1"/>
    <col min="9" max="9" width="9" style="6" customWidth="1"/>
    <col min="10" max="10" width="12.75" style="6" customWidth="1"/>
    <col min="11" max="12" width="8.75" style="6"/>
    <col min="13" max="16384" width="9" style="6"/>
  </cols>
  <sheetData>
    <row r="1" spans="1:8" ht="21" customHeight="1"/>
    <row r="2" spans="1:8" ht="23.1" customHeight="1">
      <c r="A2" s="113" t="s">
        <v>207</v>
      </c>
      <c r="B2" s="113"/>
      <c r="C2" s="113"/>
      <c r="D2" s="113"/>
      <c r="E2" s="113"/>
      <c r="F2" s="113"/>
      <c r="G2" s="113"/>
      <c r="H2" s="84"/>
    </row>
    <row r="3" spans="1:8" ht="13.5" customHeight="1">
      <c r="A3" s="35"/>
      <c r="B3" s="35"/>
      <c r="C3" s="35"/>
      <c r="D3" s="36"/>
      <c r="E3" s="35"/>
      <c r="F3" s="35"/>
      <c r="G3" s="3" t="s">
        <v>120</v>
      </c>
    </row>
    <row r="4" spans="1:8" ht="23.1" customHeight="1">
      <c r="A4" s="1" t="s">
        <v>0</v>
      </c>
      <c r="B4" s="1" t="s">
        <v>1</v>
      </c>
      <c r="C4" s="37" t="s">
        <v>2</v>
      </c>
      <c r="D4" s="1" t="s">
        <v>3</v>
      </c>
      <c r="E4" s="1" t="s">
        <v>4</v>
      </c>
      <c r="F4" s="1" t="s">
        <v>5</v>
      </c>
      <c r="G4" s="38" t="s">
        <v>11</v>
      </c>
    </row>
    <row r="5" spans="1:8" ht="23.1" customHeight="1">
      <c r="A5" s="1"/>
      <c r="B5" s="1"/>
      <c r="C5" s="37"/>
      <c r="D5" s="1"/>
      <c r="E5" s="1"/>
      <c r="F5" s="1"/>
      <c r="G5" s="1"/>
    </row>
    <row r="6" spans="1:8" ht="23.1" customHeight="1">
      <c r="A6" s="39" t="s">
        <v>208</v>
      </c>
      <c r="B6" s="40"/>
      <c r="C6" s="41"/>
      <c r="D6" s="1"/>
      <c r="E6" s="40"/>
      <c r="F6" s="40"/>
      <c r="G6" s="1"/>
    </row>
    <row r="7" spans="1:8" ht="23.1" customHeight="1">
      <c r="A7" s="1" t="s">
        <v>209</v>
      </c>
      <c r="B7" s="1" t="s">
        <v>127</v>
      </c>
      <c r="C7" s="42">
        <v>15</v>
      </c>
      <c r="D7" s="43">
        <f>E35</f>
        <v>0</v>
      </c>
      <c r="E7" s="30">
        <f t="shared" ref="E7" si="0">C7*D7</f>
        <v>0</v>
      </c>
      <c r="F7" s="44"/>
      <c r="G7" s="1"/>
    </row>
    <row r="8" spans="1:8" ht="23.1" customHeight="1">
      <c r="A8" s="1" t="s">
        <v>210</v>
      </c>
      <c r="B8" s="1" t="s">
        <v>127</v>
      </c>
      <c r="C8" s="42">
        <v>1</v>
      </c>
      <c r="D8" s="45">
        <f>'奥行57.6ｍ'!E11</f>
        <v>0</v>
      </c>
      <c r="E8" s="30">
        <f>C8*D8</f>
        <v>0</v>
      </c>
      <c r="F8" s="44"/>
      <c r="G8" s="1"/>
    </row>
    <row r="9" spans="1:8" ht="23.1" customHeight="1">
      <c r="A9" s="1" t="s">
        <v>7</v>
      </c>
      <c r="B9" s="1"/>
      <c r="C9" s="37"/>
      <c r="D9" s="46"/>
      <c r="E9" s="31">
        <f>SUM(E7:E8)</f>
        <v>0</v>
      </c>
      <c r="F9" s="47"/>
      <c r="G9" s="1"/>
    </row>
    <row r="10" spans="1:8" ht="23.1" customHeight="1">
      <c r="A10" s="1" t="s">
        <v>211</v>
      </c>
      <c r="B10" s="1"/>
      <c r="C10" s="37"/>
      <c r="D10" s="46"/>
      <c r="E10" s="32">
        <f>ROUNDDOWN(E9,-5)</f>
        <v>0</v>
      </c>
      <c r="F10" s="47"/>
      <c r="G10" s="1"/>
    </row>
    <row r="11" spans="1:8" ht="23.1" customHeight="1">
      <c r="A11" s="1" t="s">
        <v>164</v>
      </c>
      <c r="B11" s="1"/>
      <c r="C11" s="48">
        <v>0.1</v>
      </c>
      <c r="D11" s="1"/>
      <c r="E11" s="32">
        <f>E10*C11</f>
        <v>0</v>
      </c>
      <c r="F11" s="1"/>
      <c r="G11" s="1"/>
    </row>
    <row r="12" spans="1:8" ht="23.1" customHeight="1">
      <c r="A12" s="1" t="s">
        <v>165</v>
      </c>
      <c r="B12" s="1"/>
      <c r="C12" s="37"/>
      <c r="D12" s="1"/>
      <c r="E12" s="31">
        <f>SUM(E10:E11)</f>
        <v>0</v>
      </c>
      <c r="F12" s="1"/>
      <c r="G12" s="1"/>
    </row>
    <row r="13" spans="1:8" ht="23.1" customHeight="1">
      <c r="A13" s="4"/>
      <c r="B13" s="4"/>
      <c r="C13" s="49"/>
      <c r="D13" s="50"/>
      <c r="E13" s="51"/>
      <c r="F13" s="52"/>
      <c r="G13" s="4"/>
    </row>
    <row r="14" spans="1:8" ht="23.1" customHeight="1">
      <c r="A14" s="53"/>
      <c r="B14" s="1"/>
      <c r="C14" s="37"/>
      <c r="D14" s="54"/>
      <c r="E14" s="55" t="str">
        <f t="shared" ref="E14:E18" si="1">IF(D14&lt;&gt;0,C14*D14,"")</f>
        <v/>
      </c>
      <c r="F14" s="56"/>
      <c r="G14" s="1"/>
    </row>
    <row r="15" spans="1:8" ht="23.1" customHeight="1">
      <c r="A15" s="53"/>
      <c r="B15" s="1"/>
      <c r="C15" s="37"/>
      <c r="D15" s="54"/>
      <c r="E15" s="55" t="str">
        <f t="shared" si="1"/>
        <v/>
      </c>
      <c r="F15" s="56"/>
      <c r="G15" s="1"/>
    </row>
    <row r="16" spans="1:8" ht="23.1" customHeight="1">
      <c r="A16" s="53"/>
      <c r="B16" s="1"/>
      <c r="C16" s="37"/>
      <c r="D16" s="54"/>
      <c r="E16" s="55" t="str">
        <f t="shared" si="1"/>
        <v/>
      </c>
      <c r="F16" s="56"/>
      <c r="G16" s="1"/>
    </row>
    <row r="17" spans="1:8" ht="23.1" customHeight="1">
      <c r="A17" s="53"/>
      <c r="B17" s="1"/>
      <c r="C17" s="37"/>
      <c r="D17" s="54"/>
      <c r="E17" s="55" t="str">
        <f t="shared" si="1"/>
        <v/>
      </c>
      <c r="F17" s="56"/>
      <c r="G17" s="1"/>
    </row>
    <row r="18" spans="1:8" ht="23.1" customHeight="1">
      <c r="A18" s="1"/>
      <c r="B18" s="1"/>
      <c r="C18" s="37"/>
      <c r="D18" s="54"/>
      <c r="E18" s="55" t="str">
        <f t="shared" si="1"/>
        <v/>
      </c>
      <c r="F18" s="56"/>
      <c r="G18" s="1"/>
    </row>
    <row r="19" spans="1:8" ht="23.1" customHeight="1">
      <c r="A19" s="1"/>
      <c r="B19" s="1"/>
      <c r="C19" s="37"/>
      <c r="D19" s="55"/>
      <c r="E19" s="55"/>
      <c r="F19" s="1"/>
      <c r="G19" s="1"/>
    </row>
    <row r="20" spans="1:8" ht="23.1" customHeight="1">
      <c r="A20" s="1"/>
      <c r="B20" s="1"/>
      <c r="C20" s="37"/>
      <c r="D20" s="57"/>
      <c r="E20" s="57"/>
      <c r="F20" s="1"/>
      <c r="G20" s="1"/>
    </row>
    <row r="21" spans="1:8" ht="23.1" customHeight="1">
      <c r="A21" s="40"/>
      <c r="B21" s="40"/>
      <c r="C21" s="41"/>
      <c r="D21" s="40"/>
      <c r="E21" s="40"/>
      <c r="F21" s="47"/>
      <c r="G21" s="1"/>
    </row>
    <row r="22" spans="1:8" ht="23.1" customHeight="1">
      <c r="A22" s="58"/>
      <c r="B22" s="1"/>
      <c r="C22" s="37"/>
      <c r="D22" s="1"/>
      <c r="E22" s="2"/>
      <c r="F22" s="47"/>
      <c r="G22" s="1"/>
    </row>
    <row r="23" spans="1:8" ht="23.1" customHeight="1">
      <c r="A23" s="4"/>
      <c r="B23" s="4"/>
      <c r="C23" s="49"/>
      <c r="D23" s="4"/>
      <c r="E23" s="4"/>
      <c r="F23" s="1"/>
      <c r="G23" s="1"/>
    </row>
    <row r="24" spans="1:8" ht="23.1" customHeight="1">
      <c r="A24" s="5"/>
      <c r="B24" s="5"/>
      <c r="C24" s="5"/>
      <c r="D24" s="36"/>
      <c r="E24" s="5"/>
      <c r="F24" s="5"/>
      <c r="G24" s="5"/>
      <c r="H24" s="5"/>
    </row>
    <row r="25" spans="1:8" ht="23.1" customHeight="1">
      <c r="A25" s="112" t="s">
        <v>8</v>
      </c>
      <c r="B25" s="112"/>
      <c r="C25" s="112"/>
      <c r="D25" s="112"/>
      <c r="E25" s="112"/>
      <c r="F25" s="112"/>
      <c r="G25" s="112"/>
    </row>
    <row r="26" spans="1:8" ht="23.1" customHeight="1">
      <c r="A26" s="59" t="s">
        <v>212</v>
      </c>
      <c r="B26" s="60">
        <v>60.3</v>
      </c>
      <c r="C26" s="60" t="s">
        <v>135</v>
      </c>
      <c r="G26" s="3" t="s">
        <v>232</v>
      </c>
    </row>
    <row r="27" spans="1:8" ht="23.1" customHeight="1">
      <c r="A27" s="38" t="s">
        <v>0</v>
      </c>
      <c r="B27" s="38" t="s">
        <v>1</v>
      </c>
      <c r="C27" s="38" t="s">
        <v>2</v>
      </c>
      <c r="D27" s="62" t="s">
        <v>3</v>
      </c>
      <c r="E27" s="38" t="s">
        <v>4</v>
      </c>
      <c r="F27" s="38" t="s">
        <v>10</v>
      </c>
      <c r="G27" s="38" t="s">
        <v>11</v>
      </c>
    </row>
    <row r="28" spans="1:8" ht="23.1" customHeight="1">
      <c r="A28" s="63" t="s">
        <v>213</v>
      </c>
      <c r="B28" s="38" t="s">
        <v>6</v>
      </c>
      <c r="C28" s="64">
        <v>1</v>
      </c>
      <c r="D28" s="97">
        <f>I68+I89</f>
        <v>0</v>
      </c>
      <c r="E28" s="65">
        <f t="shared" ref="E28:E33" si="2">C28*D28</f>
        <v>0</v>
      </c>
      <c r="F28" s="38"/>
      <c r="G28" s="38"/>
    </row>
    <row r="29" spans="1:8" ht="23.1" customHeight="1">
      <c r="A29" s="63" t="s">
        <v>214</v>
      </c>
      <c r="B29" s="38" t="s">
        <v>6</v>
      </c>
      <c r="C29" s="64">
        <v>1</v>
      </c>
      <c r="D29" s="97">
        <f>I111</f>
        <v>0</v>
      </c>
      <c r="E29" s="65">
        <f t="shared" si="2"/>
        <v>0</v>
      </c>
      <c r="F29" s="38"/>
      <c r="G29" s="38"/>
    </row>
    <row r="30" spans="1:8" ht="23.1" customHeight="1">
      <c r="A30" s="63" t="s">
        <v>215</v>
      </c>
      <c r="B30" s="38" t="s">
        <v>6</v>
      </c>
      <c r="C30" s="64">
        <v>1</v>
      </c>
      <c r="D30" s="97">
        <f>I132</f>
        <v>0</v>
      </c>
      <c r="E30" s="65">
        <f t="shared" si="2"/>
        <v>0</v>
      </c>
      <c r="F30" s="38"/>
      <c r="G30" s="38"/>
    </row>
    <row r="31" spans="1:8" ht="23.1" customHeight="1">
      <c r="A31" s="63" t="s">
        <v>216</v>
      </c>
      <c r="B31" s="38" t="s">
        <v>6</v>
      </c>
      <c r="C31" s="64">
        <v>1</v>
      </c>
      <c r="D31" s="97">
        <f>I154</f>
        <v>0</v>
      </c>
      <c r="E31" s="65">
        <f t="shared" si="2"/>
        <v>0</v>
      </c>
      <c r="F31" s="38"/>
      <c r="G31" s="38"/>
    </row>
    <row r="32" spans="1:8" ht="23.1" customHeight="1">
      <c r="A32" s="63" t="s">
        <v>222</v>
      </c>
      <c r="B32" s="38" t="s">
        <v>6</v>
      </c>
      <c r="C32" s="64">
        <v>1</v>
      </c>
      <c r="D32" s="97">
        <f>I178</f>
        <v>0</v>
      </c>
      <c r="E32" s="65">
        <f t="shared" si="2"/>
        <v>0</v>
      </c>
      <c r="F32" s="38"/>
      <c r="G32" s="38"/>
    </row>
    <row r="33" spans="1:7" ht="23.1" customHeight="1">
      <c r="A33" s="63" t="s">
        <v>217</v>
      </c>
      <c r="B33" s="38" t="s">
        <v>6</v>
      </c>
      <c r="C33" s="64">
        <v>1</v>
      </c>
      <c r="D33" s="97">
        <f>I199</f>
        <v>0</v>
      </c>
      <c r="E33" s="65">
        <f t="shared" si="2"/>
        <v>0</v>
      </c>
      <c r="F33" s="38"/>
      <c r="G33" s="38"/>
    </row>
    <row r="34" spans="1:7" ht="23.1" customHeight="1">
      <c r="A34" s="38"/>
      <c r="B34" s="38"/>
      <c r="C34" s="38"/>
      <c r="D34" s="62"/>
      <c r="E34" s="38"/>
      <c r="F34" s="38"/>
      <c r="G34" s="38"/>
    </row>
    <row r="35" spans="1:7" ht="23.1" customHeight="1">
      <c r="A35" s="63" t="s">
        <v>7</v>
      </c>
      <c r="B35" s="38"/>
      <c r="C35" s="38"/>
      <c r="D35" s="62"/>
      <c r="E35" s="66">
        <f>SUM(E28:E34)</f>
        <v>0</v>
      </c>
      <c r="F35" s="38"/>
      <c r="G35" s="38"/>
    </row>
    <row r="36" spans="1:7" ht="23.1" customHeight="1">
      <c r="A36" s="38"/>
      <c r="B36" s="38"/>
      <c r="C36" s="38"/>
      <c r="D36" s="62"/>
      <c r="E36" s="38"/>
      <c r="F36" s="38"/>
      <c r="G36" s="38"/>
    </row>
    <row r="37" spans="1:7" ht="23.1" customHeight="1">
      <c r="A37" s="38"/>
      <c r="B37" s="38"/>
      <c r="C37" s="38"/>
      <c r="D37" s="62"/>
      <c r="E37" s="38"/>
      <c r="F37" s="38"/>
      <c r="G37" s="38"/>
    </row>
    <row r="38" spans="1:7" ht="23.1" customHeight="1">
      <c r="A38" s="67"/>
      <c r="B38" s="38"/>
      <c r="C38" s="38"/>
      <c r="D38" s="62"/>
      <c r="E38" s="38"/>
      <c r="F38" s="38"/>
      <c r="G38" s="38"/>
    </row>
    <row r="39" spans="1:7" ht="23.1" customHeight="1">
      <c r="A39" s="67"/>
      <c r="B39" s="38"/>
      <c r="C39" s="38"/>
      <c r="D39" s="62"/>
      <c r="E39" s="38"/>
      <c r="F39" s="38"/>
      <c r="G39" s="38"/>
    </row>
    <row r="40" spans="1:7" ht="23.1" customHeight="1">
      <c r="A40" s="67"/>
      <c r="B40" s="38"/>
      <c r="C40" s="38"/>
      <c r="D40" s="62"/>
      <c r="E40" s="38"/>
      <c r="F40" s="38"/>
      <c r="G40" s="38"/>
    </row>
    <row r="41" spans="1:7" ht="23.1" customHeight="1">
      <c r="A41" s="38"/>
      <c r="B41" s="38"/>
      <c r="C41" s="38"/>
      <c r="D41" s="62"/>
      <c r="E41" s="38"/>
      <c r="F41" s="38"/>
      <c r="G41" s="38"/>
    </row>
    <row r="42" spans="1:7" ht="23.1" customHeight="1">
      <c r="A42" s="38"/>
      <c r="B42" s="38"/>
      <c r="C42" s="38"/>
      <c r="D42" s="62"/>
      <c r="E42" s="38"/>
      <c r="F42" s="38"/>
      <c r="G42" s="38"/>
    </row>
    <row r="43" spans="1:7" ht="23.1" customHeight="1">
      <c r="A43" s="38"/>
      <c r="B43" s="38"/>
      <c r="C43" s="38"/>
      <c r="D43" s="62"/>
      <c r="E43" s="38"/>
      <c r="F43" s="38"/>
      <c r="G43" s="38"/>
    </row>
    <row r="44" spans="1:7" ht="23.1" customHeight="1">
      <c r="A44" s="38"/>
      <c r="B44" s="38"/>
      <c r="C44" s="38"/>
      <c r="D44" s="62"/>
      <c r="E44" s="38"/>
      <c r="F44" s="38"/>
      <c r="G44" s="38"/>
    </row>
    <row r="45" spans="1:7" ht="23.1" customHeight="1">
      <c r="A45" s="38"/>
      <c r="B45" s="38"/>
      <c r="C45" s="38"/>
      <c r="D45" s="62"/>
      <c r="E45" s="38"/>
      <c r="F45" s="38"/>
      <c r="G45" s="38"/>
    </row>
    <row r="46" spans="1:7" ht="23.1" customHeight="1"/>
    <row r="47" spans="1:7" ht="23.1" customHeight="1">
      <c r="A47" s="112" t="s">
        <v>9</v>
      </c>
      <c r="B47" s="112"/>
      <c r="C47" s="112"/>
      <c r="D47" s="112"/>
      <c r="E47" s="112"/>
      <c r="F47" s="112"/>
      <c r="G47" s="112"/>
    </row>
    <row r="48" spans="1:7" ht="23.1" customHeight="1">
      <c r="A48" s="59" t="s">
        <v>159</v>
      </c>
      <c r="B48" s="60">
        <v>60.3</v>
      </c>
      <c r="C48" s="60" t="s">
        <v>135</v>
      </c>
      <c r="D48" s="98" t="s">
        <v>246</v>
      </c>
      <c r="G48" s="61" t="s">
        <v>233</v>
      </c>
    </row>
    <row r="49" spans="1:7" ht="23.1" customHeight="1">
      <c r="A49" s="38" t="s">
        <v>0</v>
      </c>
      <c r="B49" s="38" t="s">
        <v>1</v>
      </c>
      <c r="C49" s="38" t="s">
        <v>2</v>
      </c>
      <c r="D49" s="62" t="s">
        <v>3</v>
      </c>
      <c r="E49" s="38" t="s">
        <v>4</v>
      </c>
      <c r="F49" s="38" t="s">
        <v>10</v>
      </c>
      <c r="G49" s="38" t="s">
        <v>11</v>
      </c>
    </row>
    <row r="50" spans="1:7" ht="23.1" customHeight="1">
      <c r="A50" s="68" t="s">
        <v>218</v>
      </c>
      <c r="B50" s="69"/>
      <c r="C50" s="64"/>
      <c r="D50" s="70"/>
      <c r="E50" s="38"/>
      <c r="F50" s="63"/>
      <c r="G50" s="63"/>
    </row>
    <row r="51" spans="1:7" ht="23.1" customHeight="1">
      <c r="A51" s="63" t="s">
        <v>111</v>
      </c>
      <c r="B51" s="69" t="s">
        <v>12</v>
      </c>
      <c r="C51" s="64">
        <f>B48/0.45*2+2</f>
        <v>270</v>
      </c>
      <c r="D51" s="95"/>
      <c r="E51" s="65">
        <f>C51*D51</f>
        <v>0</v>
      </c>
      <c r="F51" s="63" t="s">
        <v>161</v>
      </c>
      <c r="G51" s="63" t="s">
        <v>13</v>
      </c>
    </row>
    <row r="52" spans="1:7" ht="23.1" customHeight="1">
      <c r="A52" s="63" t="s">
        <v>112</v>
      </c>
      <c r="B52" s="69" t="s">
        <v>14</v>
      </c>
      <c r="C52" s="64">
        <f>C51/2</f>
        <v>135</v>
      </c>
      <c r="D52" s="95"/>
      <c r="E52" s="65">
        <f t="shared" ref="E52:E67" si="3">C52*D52</f>
        <v>0</v>
      </c>
      <c r="F52" s="63" t="s">
        <v>15</v>
      </c>
      <c r="G52" s="63" t="s">
        <v>119</v>
      </c>
    </row>
    <row r="53" spans="1:7" ht="23.1" customHeight="1">
      <c r="A53" s="63" t="s">
        <v>113</v>
      </c>
      <c r="B53" s="69" t="s">
        <v>12</v>
      </c>
      <c r="C53" s="71">
        <f>ROUNDUP(B48*7/5.4,0)</f>
        <v>79</v>
      </c>
      <c r="D53" s="95"/>
      <c r="E53" s="65">
        <f t="shared" si="3"/>
        <v>0</v>
      </c>
      <c r="F53" s="63" t="s">
        <v>16</v>
      </c>
      <c r="G53" s="63" t="s">
        <v>17</v>
      </c>
    </row>
    <row r="54" spans="1:7" ht="23.1" customHeight="1">
      <c r="A54" s="63" t="s">
        <v>18</v>
      </c>
      <c r="B54" s="69" t="s">
        <v>14</v>
      </c>
      <c r="C54" s="64">
        <f>C52</f>
        <v>135</v>
      </c>
      <c r="D54" s="95"/>
      <c r="E54" s="65">
        <f t="shared" si="3"/>
        <v>0</v>
      </c>
      <c r="F54" s="63" t="s">
        <v>19</v>
      </c>
      <c r="G54" s="63" t="s">
        <v>20</v>
      </c>
    </row>
    <row r="55" spans="1:7" ht="23.1" customHeight="1">
      <c r="A55" s="63" t="s">
        <v>21</v>
      </c>
      <c r="B55" s="69" t="s">
        <v>14</v>
      </c>
      <c r="C55" s="64">
        <f>C52*6</f>
        <v>810</v>
      </c>
      <c r="D55" s="95"/>
      <c r="E55" s="65">
        <f t="shared" si="3"/>
        <v>0</v>
      </c>
      <c r="F55" s="63" t="s">
        <v>22</v>
      </c>
      <c r="G55" s="63" t="s">
        <v>23</v>
      </c>
    </row>
    <row r="56" spans="1:7" ht="23.1" customHeight="1">
      <c r="A56" s="63" t="s">
        <v>24</v>
      </c>
      <c r="B56" s="69" t="s">
        <v>14</v>
      </c>
      <c r="C56" s="64">
        <v>14</v>
      </c>
      <c r="D56" s="95"/>
      <c r="E56" s="65">
        <f t="shared" si="3"/>
        <v>0</v>
      </c>
      <c r="F56" s="63">
        <v>22</v>
      </c>
      <c r="G56" s="63"/>
    </row>
    <row r="57" spans="1:7" ht="23.1" customHeight="1">
      <c r="A57" s="63" t="s">
        <v>25</v>
      </c>
      <c r="B57" s="69" t="s">
        <v>12</v>
      </c>
      <c r="C57" s="64">
        <f>ROUNDUP(B48*8/6,0)</f>
        <v>81</v>
      </c>
      <c r="D57" s="95"/>
      <c r="E57" s="65">
        <f t="shared" si="3"/>
        <v>0</v>
      </c>
      <c r="F57" s="63" t="s">
        <v>26</v>
      </c>
      <c r="G57" s="63" t="s">
        <v>27</v>
      </c>
    </row>
    <row r="58" spans="1:7" ht="23.1" customHeight="1">
      <c r="A58" s="63" t="s">
        <v>28</v>
      </c>
      <c r="B58" s="69" t="s">
        <v>12</v>
      </c>
      <c r="C58" s="64">
        <f>C52*8-16</f>
        <v>1064</v>
      </c>
      <c r="D58" s="95"/>
      <c r="E58" s="65">
        <f t="shared" si="3"/>
        <v>0</v>
      </c>
      <c r="F58" s="63">
        <v>25</v>
      </c>
      <c r="G58" s="63" t="s">
        <v>27</v>
      </c>
    </row>
    <row r="59" spans="1:7" ht="23.1" customHeight="1">
      <c r="A59" s="63" t="s">
        <v>29</v>
      </c>
      <c r="B59" s="69" t="s">
        <v>14</v>
      </c>
      <c r="C59" s="64">
        <v>16</v>
      </c>
      <c r="D59" s="95"/>
      <c r="E59" s="65">
        <f t="shared" si="3"/>
        <v>0</v>
      </c>
      <c r="F59" s="63"/>
      <c r="G59" s="63"/>
    </row>
    <row r="60" spans="1:7" ht="23.1" customHeight="1">
      <c r="A60" s="63" t="s">
        <v>30</v>
      </c>
      <c r="B60" s="69" t="s">
        <v>14</v>
      </c>
      <c r="C60" s="64">
        <v>16</v>
      </c>
      <c r="D60" s="95"/>
      <c r="E60" s="65">
        <f t="shared" si="3"/>
        <v>0</v>
      </c>
      <c r="F60" s="63">
        <v>25</v>
      </c>
      <c r="G60" s="63"/>
    </row>
    <row r="61" spans="1:7" ht="23.1" customHeight="1">
      <c r="A61" s="63" t="s">
        <v>31</v>
      </c>
      <c r="B61" s="69" t="s">
        <v>14</v>
      </c>
      <c r="C61" s="64">
        <v>16</v>
      </c>
      <c r="D61" s="95"/>
      <c r="E61" s="65">
        <f t="shared" si="3"/>
        <v>0</v>
      </c>
      <c r="F61" s="63" t="s">
        <v>32</v>
      </c>
      <c r="G61" s="63"/>
    </row>
    <row r="62" spans="1:7" ht="23.1" customHeight="1">
      <c r="A62" s="63" t="s">
        <v>33</v>
      </c>
      <c r="B62" s="69" t="s">
        <v>14</v>
      </c>
      <c r="C62" s="64">
        <v>16</v>
      </c>
      <c r="D62" s="95"/>
      <c r="E62" s="65">
        <f t="shared" si="3"/>
        <v>0</v>
      </c>
      <c r="F62" s="63" t="s">
        <v>34</v>
      </c>
      <c r="G62" s="63"/>
    </row>
    <row r="63" spans="1:7" ht="23.1" customHeight="1">
      <c r="A63" s="63" t="s">
        <v>25</v>
      </c>
      <c r="B63" s="69" t="s">
        <v>12</v>
      </c>
      <c r="C63" s="64">
        <v>7</v>
      </c>
      <c r="D63" s="95"/>
      <c r="E63" s="65">
        <f t="shared" si="3"/>
        <v>0</v>
      </c>
      <c r="F63" s="63" t="s">
        <v>26</v>
      </c>
      <c r="G63" s="63" t="s">
        <v>35</v>
      </c>
    </row>
    <row r="64" spans="1:7" ht="23.1" customHeight="1">
      <c r="A64" s="63" t="s">
        <v>36</v>
      </c>
      <c r="B64" s="69" t="s">
        <v>12</v>
      </c>
      <c r="C64" s="64">
        <f>ROUNDUP(B48*8/2,0)</f>
        <v>242</v>
      </c>
      <c r="D64" s="95"/>
      <c r="E64" s="65">
        <f t="shared" si="3"/>
        <v>0</v>
      </c>
      <c r="F64" s="63" t="s">
        <v>37</v>
      </c>
      <c r="G64" s="63"/>
    </row>
    <row r="65" spans="1:9" ht="23.1" customHeight="1">
      <c r="A65" s="63" t="s">
        <v>118</v>
      </c>
      <c r="B65" s="69" t="s">
        <v>12</v>
      </c>
      <c r="C65" s="64">
        <v>70</v>
      </c>
      <c r="D65" s="95"/>
      <c r="E65" s="65">
        <f t="shared" si="3"/>
        <v>0</v>
      </c>
      <c r="F65" s="63"/>
      <c r="G65" s="63" t="s">
        <v>38</v>
      </c>
    </row>
    <row r="66" spans="1:9" ht="23.1" customHeight="1">
      <c r="A66" s="63" t="s">
        <v>136</v>
      </c>
      <c r="B66" s="69" t="s">
        <v>14</v>
      </c>
      <c r="C66" s="64">
        <v>50</v>
      </c>
      <c r="D66" s="95"/>
      <c r="E66" s="65">
        <f t="shared" si="3"/>
        <v>0</v>
      </c>
      <c r="F66" s="63">
        <v>25</v>
      </c>
      <c r="G66" s="63"/>
    </row>
    <row r="67" spans="1:9" ht="23.1" customHeight="1">
      <c r="A67" s="63" t="s">
        <v>39</v>
      </c>
      <c r="B67" s="69" t="s">
        <v>12</v>
      </c>
      <c r="C67" s="64">
        <v>24</v>
      </c>
      <c r="D67" s="95"/>
      <c r="E67" s="65">
        <f t="shared" si="3"/>
        <v>0</v>
      </c>
      <c r="F67" s="63" t="s">
        <v>157</v>
      </c>
      <c r="G67" s="63" t="s">
        <v>138</v>
      </c>
    </row>
    <row r="68" spans="1:9" ht="23.1" customHeight="1">
      <c r="A68" s="85"/>
      <c r="B68" s="85"/>
      <c r="C68" s="85"/>
      <c r="D68" s="85"/>
      <c r="E68" s="85"/>
      <c r="F68" s="85"/>
      <c r="G68" s="85"/>
      <c r="H68" s="94" t="s">
        <v>244</v>
      </c>
      <c r="I68" s="76">
        <f>SUM(E51:E67)</f>
        <v>0</v>
      </c>
    </row>
    <row r="69" spans="1:9" ht="23.1" customHeight="1">
      <c r="A69" s="112" t="s">
        <v>230</v>
      </c>
      <c r="B69" s="112"/>
      <c r="C69" s="112"/>
      <c r="D69" s="112"/>
      <c r="E69" s="112"/>
      <c r="F69" s="112"/>
      <c r="G69" s="112"/>
    </row>
    <row r="70" spans="1:9" ht="23.1" customHeight="1">
      <c r="A70" s="59" t="s">
        <v>159</v>
      </c>
      <c r="B70" s="60">
        <f>B48</f>
        <v>60.3</v>
      </c>
      <c r="C70" s="60" t="s">
        <v>135</v>
      </c>
      <c r="D70" s="98" t="s">
        <v>246</v>
      </c>
      <c r="G70" s="61" t="s">
        <v>234</v>
      </c>
    </row>
    <row r="71" spans="1:9" ht="23.1" customHeight="1">
      <c r="A71" s="38" t="s">
        <v>0</v>
      </c>
      <c r="B71" s="38" t="s">
        <v>1</v>
      </c>
      <c r="C71" s="38" t="s">
        <v>2</v>
      </c>
      <c r="D71" s="62" t="s">
        <v>3</v>
      </c>
      <c r="E71" s="38" t="s">
        <v>4</v>
      </c>
      <c r="F71" s="38" t="s">
        <v>10</v>
      </c>
      <c r="G71" s="38" t="s">
        <v>11</v>
      </c>
    </row>
    <row r="72" spans="1:9" ht="23.1" customHeight="1">
      <c r="A72" s="68" t="s">
        <v>218</v>
      </c>
      <c r="B72" s="69"/>
      <c r="C72" s="38"/>
      <c r="D72" s="72"/>
      <c r="E72" s="38"/>
      <c r="F72" s="63"/>
      <c r="G72" s="63"/>
    </row>
    <row r="73" spans="1:9" ht="23.1" customHeight="1">
      <c r="A73" s="63" t="s">
        <v>30</v>
      </c>
      <c r="B73" s="69" t="s">
        <v>14</v>
      </c>
      <c r="C73" s="64">
        <v>4</v>
      </c>
      <c r="D73" s="95"/>
      <c r="E73" s="65">
        <f>C73*D73</f>
        <v>0</v>
      </c>
      <c r="F73" s="63">
        <v>25</v>
      </c>
      <c r="G73" s="63" t="s">
        <v>46</v>
      </c>
    </row>
    <row r="74" spans="1:9" ht="23.1" customHeight="1">
      <c r="A74" s="63" t="s">
        <v>30</v>
      </c>
      <c r="B74" s="69" t="s">
        <v>14</v>
      </c>
      <c r="C74" s="64">
        <v>4</v>
      </c>
      <c r="D74" s="95"/>
      <c r="E74" s="65">
        <f t="shared" ref="E74:E82" si="4">C74*D74</f>
        <v>0</v>
      </c>
      <c r="F74" s="63">
        <v>22</v>
      </c>
      <c r="G74" s="63"/>
    </row>
    <row r="75" spans="1:9" ht="23.1" customHeight="1">
      <c r="A75" s="63" t="s">
        <v>31</v>
      </c>
      <c r="B75" s="69" t="s">
        <v>14</v>
      </c>
      <c r="C75" s="64">
        <v>4</v>
      </c>
      <c r="D75" s="95"/>
      <c r="E75" s="65">
        <f t="shared" si="4"/>
        <v>0</v>
      </c>
      <c r="F75" s="63" t="s">
        <v>32</v>
      </c>
      <c r="G75" s="63"/>
    </row>
    <row r="76" spans="1:9" ht="23.1" customHeight="1">
      <c r="A76" s="63" t="s">
        <v>33</v>
      </c>
      <c r="B76" s="69" t="s">
        <v>14</v>
      </c>
      <c r="C76" s="64">
        <v>4</v>
      </c>
      <c r="D76" s="95"/>
      <c r="E76" s="65">
        <f t="shared" si="4"/>
        <v>0</v>
      </c>
      <c r="F76" s="63" t="s">
        <v>34</v>
      </c>
      <c r="G76" s="63"/>
    </row>
    <row r="77" spans="1:9" ht="23.1" customHeight="1">
      <c r="A77" s="63" t="s">
        <v>47</v>
      </c>
      <c r="B77" s="69" t="s">
        <v>14</v>
      </c>
      <c r="C77" s="64">
        <f>C67*3</f>
        <v>72</v>
      </c>
      <c r="D77" s="95"/>
      <c r="E77" s="65">
        <f t="shared" si="4"/>
        <v>0</v>
      </c>
      <c r="F77" s="63">
        <v>25</v>
      </c>
      <c r="G77" s="63" t="s">
        <v>137</v>
      </c>
    </row>
    <row r="78" spans="1:9" ht="23.1" customHeight="1">
      <c r="A78" s="63" t="s">
        <v>47</v>
      </c>
      <c r="B78" s="69" t="s">
        <v>14</v>
      </c>
      <c r="C78" s="64">
        <f>C67*7</f>
        <v>168</v>
      </c>
      <c r="D78" s="95"/>
      <c r="E78" s="65">
        <f t="shared" si="4"/>
        <v>0</v>
      </c>
      <c r="F78" s="63">
        <v>22</v>
      </c>
      <c r="G78" s="63"/>
    </row>
    <row r="79" spans="1:9" ht="23.1" customHeight="1">
      <c r="A79" s="63" t="s">
        <v>48</v>
      </c>
      <c r="B79" s="69" t="s">
        <v>14</v>
      </c>
      <c r="C79" s="64">
        <f>C77+C78</f>
        <v>240</v>
      </c>
      <c r="D79" s="95"/>
      <c r="E79" s="65">
        <f t="shared" si="4"/>
        <v>0</v>
      </c>
      <c r="F79" s="63" t="s">
        <v>49</v>
      </c>
      <c r="G79" s="63"/>
    </row>
    <row r="80" spans="1:9" ht="23.1" customHeight="1">
      <c r="A80" s="63" t="s">
        <v>50</v>
      </c>
      <c r="B80" s="69" t="s">
        <v>14</v>
      </c>
      <c r="C80" s="64">
        <f>C77+C78</f>
        <v>240</v>
      </c>
      <c r="D80" s="95"/>
      <c r="E80" s="65">
        <f t="shared" si="4"/>
        <v>0</v>
      </c>
      <c r="F80" s="63" t="s">
        <v>51</v>
      </c>
      <c r="G80" s="63"/>
    </row>
    <row r="81" spans="1:9" ht="23.1" customHeight="1">
      <c r="A81" s="63" t="s">
        <v>160</v>
      </c>
      <c r="B81" s="69" t="s">
        <v>110</v>
      </c>
      <c r="C81" s="64">
        <v>2</v>
      </c>
      <c r="D81" s="95"/>
      <c r="E81" s="65">
        <f t="shared" si="4"/>
        <v>0</v>
      </c>
      <c r="F81" s="63"/>
      <c r="G81" s="63"/>
    </row>
    <row r="82" spans="1:9" ht="23.1" customHeight="1">
      <c r="A82" s="63" t="s">
        <v>52</v>
      </c>
      <c r="B82" s="69" t="s">
        <v>12</v>
      </c>
      <c r="C82" s="64">
        <f>ROUNDUP((B48/5),0)</f>
        <v>13</v>
      </c>
      <c r="D82" s="95"/>
      <c r="E82" s="65">
        <f t="shared" si="4"/>
        <v>0</v>
      </c>
      <c r="F82" s="63"/>
      <c r="G82" s="63" t="s">
        <v>103</v>
      </c>
    </row>
    <row r="83" spans="1:9" ht="23.1" customHeight="1">
      <c r="A83" s="63"/>
      <c r="B83" s="69"/>
      <c r="C83" s="64"/>
      <c r="D83" s="73"/>
      <c r="E83" s="65"/>
      <c r="F83" s="63"/>
      <c r="G83" s="63"/>
    </row>
    <row r="84" spans="1:9" ht="23.1" customHeight="1">
      <c r="A84" s="63"/>
      <c r="B84" s="69"/>
      <c r="C84" s="64"/>
      <c r="D84" s="74"/>
      <c r="E84" s="65"/>
      <c r="F84" s="63"/>
      <c r="G84" s="63"/>
    </row>
    <row r="85" spans="1:9" ht="23.1" customHeight="1">
      <c r="A85" s="63"/>
      <c r="B85" s="69"/>
      <c r="C85" s="64"/>
      <c r="D85" s="74"/>
      <c r="E85" s="65"/>
      <c r="F85" s="63"/>
      <c r="G85" s="63"/>
    </row>
    <row r="86" spans="1:9" ht="23.1" customHeight="1">
      <c r="A86" s="63"/>
      <c r="B86" s="38"/>
      <c r="C86" s="64"/>
      <c r="D86" s="74"/>
      <c r="E86" s="65" t="str">
        <f t="shared" ref="E86:E88" si="5">IF(C86=0,"",C86*D86)</f>
        <v/>
      </c>
      <c r="F86" s="63"/>
      <c r="G86" s="63"/>
    </row>
    <row r="87" spans="1:9" ht="23.1" customHeight="1">
      <c r="A87" s="63"/>
      <c r="B87" s="38"/>
      <c r="C87" s="64"/>
      <c r="D87" s="74"/>
      <c r="E87" s="65"/>
      <c r="F87" s="63"/>
      <c r="G87" s="63"/>
    </row>
    <row r="88" spans="1:9" ht="23.1" customHeight="1">
      <c r="A88" s="63"/>
      <c r="B88" s="38"/>
      <c r="C88" s="64"/>
      <c r="D88" s="74"/>
      <c r="E88" s="65" t="str">
        <f t="shared" si="5"/>
        <v/>
      </c>
      <c r="F88" s="63"/>
      <c r="G88" s="63"/>
    </row>
    <row r="89" spans="1:9" ht="23.1" customHeight="1">
      <c r="A89" s="75"/>
      <c r="B89" s="75"/>
      <c r="C89" s="75"/>
      <c r="D89" s="62"/>
      <c r="E89" s="75"/>
      <c r="F89" s="75"/>
      <c r="G89" s="75"/>
      <c r="H89" s="6" t="s">
        <v>245</v>
      </c>
      <c r="I89" s="76">
        <f>SUM(E73:E82)</f>
        <v>0</v>
      </c>
    </row>
    <row r="90" spans="1:9" ht="23.1" customHeight="1">
      <c r="E90" s="33"/>
    </row>
    <row r="91" spans="1:9" ht="23.1" customHeight="1">
      <c r="A91" s="112" t="s">
        <v>41</v>
      </c>
      <c r="B91" s="112"/>
      <c r="C91" s="112"/>
      <c r="D91" s="112"/>
      <c r="E91" s="112"/>
      <c r="F91" s="112"/>
      <c r="G91" s="112"/>
    </row>
    <row r="92" spans="1:9" ht="23.1" customHeight="1">
      <c r="A92" s="59" t="s">
        <v>159</v>
      </c>
      <c r="B92" s="60">
        <f>B48</f>
        <v>60.3</v>
      </c>
      <c r="C92" s="60" t="s">
        <v>135</v>
      </c>
      <c r="D92" s="98" t="s">
        <v>246</v>
      </c>
      <c r="G92" s="61" t="s">
        <v>235</v>
      </c>
    </row>
    <row r="93" spans="1:9" ht="23.1" customHeight="1">
      <c r="A93" s="38" t="s">
        <v>0</v>
      </c>
      <c r="B93" s="38" t="s">
        <v>1</v>
      </c>
      <c r="C93" s="38" t="s">
        <v>2</v>
      </c>
      <c r="D93" s="62" t="s">
        <v>3</v>
      </c>
      <c r="E93" s="38" t="s">
        <v>4</v>
      </c>
      <c r="F93" s="38" t="s">
        <v>10</v>
      </c>
      <c r="G93" s="38" t="s">
        <v>11</v>
      </c>
    </row>
    <row r="94" spans="1:9" ht="23.1" customHeight="1">
      <c r="A94" s="68" t="s">
        <v>219</v>
      </c>
      <c r="B94" s="69"/>
      <c r="C94" s="38"/>
      <c r="D94" s="62"/>
      <c r="E94" s="38"/>
      <c r="F94" s="63"/>
      <c r="G94" s="63"/>
    </row>
    <row r="95" spans="1:9" ht="23.1" customHeight="1">
      <c r="A95" s="63" t="s">
        <v>158</v>
      </c>
      <c r="B95" s="69" t="s">
        <v>12</v>
      </c>
      <c r="C95" s="64">
        <v>14</v>
      </c>
      <c r="D95" s="95"/>
      <c r="E95" s="65">
        <f>C95*D95</f>
        <v>0</v>
      </c>
      <c r="F95" s="63" t="s">
        <v>16</v>
      </c>
      <c r="G95" s="63"/>
    </row>
    <row r="96" spans="1:9" ht="23.1" customHeight="1">
      <c r="A96" s="63" t="s">
        <v>30</v>
      </c>
      <c r="B96" s="69" t="s">
        <v>14</v>
      </c>
      <c r="C96" s="64">
        <v>2</v>
      </c>
      <c r="D96" s="95"/>
      <c r="E96" s="65">
        <f t="shared" ref="E96:E111" si="6">C96*D96</f>
        <v>0</v>
      </c>
      <c r="F96" s="63">
        <v>28</v>
      </c>
      <c r="G96" s="63"/>
    </row>
    <row r="97" spans="1:9" ht="23.1" customHeight="1">
      <c r="A97" s="63" t="s">
        <v>30</v>
      </c>
      <c r="B97" s="69" t="s">
        <v>14</v>
      </c>
      <c r="C97" s="64">
        <v>26</v>
      </c>
      <c r="D97" s="95"/>
      <c r="E97" s="65">
        <f t="shared" si="6"/>
        <v>0</v>
      </c>
      <c r="F97" s="63">
        <v>25</v>
      </c>
      <c r="G97" s="63"/>
    </row>
    <row r="98" spans="1:9" ht="23.1" customHeight="1">
      <c r="A98" s="63" t="s">
        <v>30</v>
      </c>
      <c r="B98" s="69" t="s">
        <v>14</v>
      </c>
      <c r="C98" s="64">
        <v>26</v>
      </c>
      <c r="D98" s="95"/>
      <c r="E98" s="65">
        <f t="shared" si="6"/>
        <v>0</v>
      </c>
      <c r="F98" s="63">
        <v>22</v>
      </c>
      <c r="G98" s="63"/>
    </row>
    <row r="99" spans="1:9" ht="23.1" customHeight="1">
      <c r="A99" s="63" t="s">
        <v>31</v>
      </c>
      <c r="B99" s="69" t="s">
        <v>14</v>
      </c>
      <c r="C99" s="64">
        <v>26</v>
      </c>
      <c r="D99" s="95"/>
      <c r="E99" s="65">
        <f t="shared" si="6"/>
        <v>0</v>
      </c>
      <c r="F99" s="63" t="s">
        <v>32</v>
      </c>
      <c r="G99" s="63"/>
    </row>
    <row r="100" spans="1:9" ht="23.1" customHeight="1">
      <c r="A100" s="63" t="s">
        <v>33</v>
      </c>
      <c r="B100" s="69" t="s">
        <v>14</v>
      </c>
      <c r="C100" s="64">
        <v>26</v>
      </c>
      <c r="D100" s="95"/>
      <c r="E100" s="65">
        <f t="shared" si="6"/>
        <v>0</v>
      </c>
      <c r="F100" s="63" t="s">
        <v>34</v>
      </c>
      <c r="G100" s="63"/>
    </row>
    <row r="101" spans="1:9" ht="23.1" customHeight="1">
      <c r="A101" s="63" t="s">
        <v>25</v>
      </c>
      <c r="B101" s="69" t="s">
        <v>12</v>
      </c>
      <c r="C101" s="64">
        <v>12</v>
      </c>
      <c r="D101" s="95"/>
      <c r="E101" s="65">
        <f t="shared" si="6"/>
        <v>0</v>
      </c>
      <c r="F101" s="63" t="s">
        <v>26</v>
      </c>
      <c r="G101" s="63" t="s">
        <v>53</v>
      </c>
    </row>
    <row r="102" spans="1:9" ht="23.1" customHeight="1">
      <c r="A102" s="63" t="s">
        <v>36</v>
      </c>
      <c r="B102" s="69" t="s">
        <v>12</v>
      </c>
      <c r="C102" s="64">
        <v>60</v>
      </c>
      <c r="D102" s="95"/>
      <c r="E102" s="65">
        <f t="shared" si="6"/>
        <v>0</v>
      </c>
      <c r="F102" s="63" t="s">
        <v>37</v>
      </c>
      <c r="G102" s="63"/>
    </row>
    <row r="103" spans="1:9" ht="23.1" customHeight="1">
      <c r="A103" s="63" t="s">
        <v>28</v>
      </c>
      <c r="B103" s="69" t="s">
        <v>14</v>
      </c>
      <c r="C103" s="64">
        <v>24</v>
      </c>
      <c r="D103" s="95"/>
      <c r="E103" s="65">
        <f t="shared" si="6"/>
        <v>0</v>
      </c>
      <c r="F103" s="63">
        <v>22</v>
      </c>
      <c r="G103" s="63"/>
    </row>
    <row r="104" spans="1:9" ht="23.1" customHeight="1">
      <c r="A104" s="63" t="s">
        <v>54</v>
      </c>
      <c r="B104" s="69" t="s">
        <v>14</v>
      </c>
      <c r="C104" s="64">
        <v>32</v>
      </c>
      <c r="D104" s="95"/>
      <c r="E104" s="65">
        <f t="shared" si="6"/>
        <v>0</v>
      </c>
      <c r="F104" s="63">
        <v>22</v>
      </c>
      <c r="G104" s="63"/>
    </row>
    <row r="105" spans="1:9" ht="23.1" customHeight="1">
      <c r="A105" s="63" t="s">
        <v>29</v>
      </c>
      <c r="B105" s="69" t="s">
        <v>14</v>
      </c>
      <c r="C105" s="64">
        <v>40</v>
      </c>
      <c r="D105" s="95"/>
      <c r="E105" s="65">
        <f t="shared" si="6"/>
        <v>0</v>
      </c>
      <c r="F105" s="63"/>
      <c r="G105" s="63"/>
    </row>
    <row r="106" spans="1:9" ht="23.1" customHeight="1">
      <c r="A106" s="63" t="s">
        <v>30</v>
      </c>
      <c r="B106" s="69" t="s">
        <v>14</v>
      </c>
      <c r="C106" s="64">
        <v>16</v>
      </c>
      <c r="D106" s="95"/>
      <c r="E106" s="65">
        <f t="shared" si="6"/>
        <v>0</v>
      </c>
      <c r="F106" s="63">
        <v>22</v>
      </c>
      <c r="G106" s="63"/>
    </row>
    <row r="107" spans="1:9" ht="23.1" customHeight="1">
      <c r="A107" s="63" t="s">
        <v>30</v>
      </c>
      <c r="B107" s="69" t="s">
        <v>14</v>
      </c>
      <c r="C107" s="64">
        <v>36</v>
      </c>
      <c r="D107" s="95"/>
      <c r="E107" s="65">
        <f t="shared" si="6"/>
        <v>0</v>
      </c>
      <c r="F107" s="63">
        <v>25</v>
      </c>
      <c r="G107" s="63"/>
    </row>
    <row r="108" spans="1:9" ht="23.1" customHeight="1">
      <c r="A108" s="63" t="s">
        <v>31</v>
      </c>
      <c r="B108" s="69" t="s">
        <v>14</v>
      </c>
      <c r="C108" s="64">
        <v>36</v>
      </c>
      <c r="D108" s="95"/>
      <c r="E108" s="65">
        <f t="shared" si="6"/>
        <v>0</v>
      </c>
      <c r="F108" s="63" t="s">
        <v>32</v>
      </c>
      <c r="G108" s="63"/>
    </row>
    <row r="109" spans="1:9" ht="23.1" customHeight="1">
      <c r="A109" s="63" t="s">
        <v>33</v>
      </c>
      <c r="B109" s="69" t="s">
        <v>14</v>
      </c>
      <c r="C109" s="64">
        <v>36</v>
      </c>
      <c r="D109" s="95"/>
      <c r="E109" s="65">
        <f t="shared" si="6"/>
        <v>0</v>
      </c>
      <c r="F109" s="63" t="s">
        <v>34</v>
      </c>
      <c r="G109" s="63"/>
    </row>
    <row r="110" spans="1:9" ht="23.1" customHeight="1">
      <c r="A110" s="63" t="s">
        <v>101</v>
      </c>
      <c r="B110" s="69" t="s">
        <v>55</v>
      </c>
      <c r="C110" s="64">
        <v>2</v>
      </c>
      <c r="D110" s="95"/>
      <c r="E110" s="65">
        <f t="shared" si="6"/>
        <v>0</v>
      </c>
      <c r="F110" s="63" t="s">
        <v>175</v>
      </c>
      <c r="G110" s="63"/>
    </row>
    <row r="111" spans="1:9" ht="23.1" customHeight="1">
      <c r="A111" s="63" t="s">
        <v>102</v>
      </c>
      <c r="B111" s="69" t="s">
        <v>14</v>
      </c>
      <c r="C111" s="64">
        <v>4</v>
      </c>
      <c r="D111" s="95"/>
      <c r="E111" s="65">
        <f t="shared" si="6"/>
        <v>0</v>
      </c>
      <c r="F111" s="63"/>
      <c r="G111" s="63"/>
      <c r="H111" s="6" t="s">
        <v>225</v>
      </c>
      <c r="I111" s="76">
        <f>SUM(E95:E111)</f>
        <v>0</v>
      </c>
    </row>
    <row r="112" spans="1:9" ht="23.1" customHeight="1"/>
    <row r="113" spans="1:7" ht="23.1" customHeight="1">
      <c r="A113" s="112" t="s">
        <v>42</v>
      </c>
      <c r="B113" s="112"/>
      <c r="C113" s="112"/>
      <c r="D113" s="112"/>
      <c r="E113" s="112"/>
      <c r="F113" s="112"/>
      <c r="G113" s="112"/>
    </row>
    <row r="114" spans="1:7" ht="23.1" customHeight="1">
      <c r="A114" s="59" t="s">
        <v>159</v>
      </c>
      <c r="B114" s="60">
        <f>B48</f>
        <v>60.3</v>
      </c>
      <c r="C114" s="60" t="s">
        <v>135</v>
      </c>
      <c r="D114" s="98" t="s">
        <v>246</v>
      </c>
      <c r="G114" s="61" t="s">
        <v>121</v>
      </c>
    </row>
    <row r="115" spans="1:7" ht="23.1" customHeight="1">
      <c r="A115" s="38" t="s">
        <v>0</v>
      </c>
      <c r="B115" s="38" t="s">
        <v>1</v>
      </c>
      <c r="C115" s="38" t="s">
        <v>2</v>
      </c>
      <c r="D115" s="62" t="s">
        <v>3</v>
      </c>
      <c r="E115" s="38" t="s">
        <v>4</v>
      </c>
      <c r="F115" s="38" t="s">
        <v>10</v>
      </c>
      <c r="G115" s="38" t="s">
        <v>11</v>
      </c>
    </row>
    <row r="116" spans="1:7" ht="23.1" customHeight="1">
      <c r="A116" s="68" t="s">
        <v>220</v>
      </c>
      <c r="B116" s="69"/>
      <c r="C116" s="38"/>
      <c r="D116" s="62"/>
      <c r="E116" s="38"/>
      <c r="F116" s="63"/>
      <c r="G116" s="63"/>
    </row>
    <row r="117" spans="1:7" ht="23.1" customHeight="1">
      <c r="A117" s="63" t="s">
        <v>56</v>
      </c>
      <c r="B117" s="69" t="s">
        <v>57</v>
      </c>
      <c r="C117" s="77">
        <v>61</v>
      </c>
      <c r="D117" s="95"/>
      <c r="E117" s="65">
        <f>C117*D117</f>
        <v>0</v>
      </c>
      <c r="F117" s="63" t="s">
        <v>162</v>
      </c>
      <c r="G117" s="78" t="s">
        <v>58</v>
      </c>
    </row>
    <row r="118" spans="1:7" ht="23.1" customHeight="1">
      <c r="A118" s="63" t="s">
        <v>56</v>
      </c>
      <c r="B118" s="69" t="s">
        <v>57</v>
      </c>
      <c r="C118" s="77">
        <v>60</v>
      </c>
      <c r="D118" s="95"/>
      <c r="E118" s="65">
        <f t="shared" ref="E118:E127" si="7">C118*D118</f>
        <v>0</v>
      </c>
      <c r="F118" s="63" t="s">
        <v>128</v>
      </c>
      <c r="G118" s="78" t="s">
        <v>59</v>
      </c>
    </row>
    <row r="119" spans="1:7" ht="23.1" customHeight="1">
      <c r="A119" s="63" t="s">
        <v>56</v>
      </c>
      <c r="B119" s="69" t="s">
        <v>57</v>
      </c>
      <c r="C119" s="77">
        <v>8</v>
      </c>
      <c r="D119" s="95"/>
      <c r="E119" s="65">
        <f t="shared" si="7"/>
        <v>0</v>
      </c>
      <c r="F119" s="63" t="s">
        <v>129</v>
      </c>
      <c r="G119" s="78" t="s">
        <v>60</v>
      </c>
    </row>
    <row r="120" spans="1:7" ht="23.1" customHeight="1">
      <c r="A120" s="63" t="s">
        <v>56</v>
      </c>
      <c r="B120" s="69" t="s">
        <v>57</v>
      </c>
      <c r="C120" s="77">
        <v>60</v>
      </c>
      <c r="D120" s="95"/>
      <c r="E120" s="65">
        <f t="shared" si="7"/>
        <v>0</v>
      </c>
      <c r="F120" s="63" t="s">
        <v>130</v>
      </c>
      <c r="G120" s="78" t="s">
        <v>132</v>
      </c>
    </row>
    <row r="121" spans="1:7" ht="23.1" customHeight="1">
      <c r="A121" s="63" t="s">
        <v>56</v>
      </c>
      <c r="B121" s="69" t="s">
        <v>57</v>
      </c>
      <c r="C121" s="77">
        <v>60</v>
      </c>
      <c r="D121" s="95"/>
      <c r="E121" s="65">
        <f t="shared" si="7"/>
        <v>0</v>
      </c>
      <c r="F121" s="63" t="s">
        <v>131</v>
      </c>
      <c r="G121" s="78" t="s">
        <v>132</v>
      </c>
    </row>
    <row r="122" spans="1:7" ht="23.1" customHeight="1">
      <c r="A122" s="63" t="s">
        <v>56</v>
      </c>
      <c r="B122" s="69" t="s">
        <v>57</v>
      </c>
      <c r="C122" s="77">
        <v>20</v>
      </c>
      <c r="D122" s="95"/>
      <c r="E122" s="65">
        <f t="shared" si="7"/>
        <v>0</v>
      </c>
      <c r="F122" s="63" t="s">
        <v>61</v>
      </c>
      <c r="G122" s="78" t="s">
        <v>62</v>
      </c>
    </row>
    <row r="123" spans="1:7" ht="23.1" customHeight="1">
      <c r="A123" s="63" t="s">
        <v>63</v>
      </c>
      <c r="B123" s="69" t="s">
        <v>57</v>
      </c>
      <c r="C123" s="77">
        <v>120</v>
      </c>
      <c r="D123" s="95"/>
      <c r="E123" s="65">
        <f t="shared" si="7"/>
        <v>0</v>
      </c>
      <c r="F123" s="63" t="s">
        <v>133</v>
      </c>
      <c r="G123" s="78" t="s">
        <v>64</v>
      </c>
    </row>
    <row r="124" spans="1:7" ht="23.1" customHeight="1">
      <c r="A124" s="63" t="s">
        <v>166</v>
      </c>
      <c r="B124" s="69" t="s">
        <v>142</v>
      </c>
      <c r="C124" s="77">
        <v>252</v>
      </c>
      <c r="D124" s="95"/>
      <c r="E124" s="65">
        <f t="shared" si="7"/>
        <v>0</v>
      </c>
      <c r="F124" s="63" t="s">
        <v>176</v>
      </c>
      <c r="G124" s="78" t="s">
        <v>174</v>
      </c>
    </row>
    <row r="125" spans="1:7" ht="23.1" customHeight="1">
      <c r="A125" s="63" t="s">
        <v>151</v>
      </c>
      <c r="B125" s="69" t="s">
        <v>142</v>
      </c>
      <c r="C125" s="77">
        <v>110</v>
      </c>
      <c r="D125" s="95"/>
      <c r="E125" s="65">
        <f t="shared" si="7"/>
        <v>0</v>
      </c>
      <c r="F125" s="63" t="s">
        <v>152</v>
      </c>
      <c r="G125" s="63" t="s">
        <v>153</v>
      </c>
    </row>
    <row r="126" spans="1:7" ht="23.1" customHeight="1">
      <c r="A126" s="63" t="s">
        <v>151</v>
      </c>
      <c r="B126" s="69" t="s">
        <v>142</v>
      </c>
      <c r="C126" s="77">
        <v>20</v>
      </c>
      <c r="D126" s="95"/>
      <c r="E126" s="65">
        <f t="shared" si="7"/>
        <v>0</v>
      </c>
      <c r="F126" s="63" t="s">
        <v>152</v>
      </c>
      <c r="G126" s="63" t="s">
        <v>154</v>
      </c>
    </row>
    <row r="127" spans="1:7" ht="23.1" customHeight="1">
      <c r="A127" s="63" t="s">
        <v>155</v>
      </c>
      <c r="B127" s="69" t="s">
        <v>12</v>
      </c>
      <c r="C127" s="77">
        <v>350</v>
      </c>
      <c r="D127" s="95"/>
      <c r="E127" s="65">
        <f t="shared" si="7"/>
        <v>0</v>
      </c>
      <c r="F127" s="63"/>
      <c r="G127" s="63" t="s">
        <v>156</v>
      </c>
    </row>
    <row r="128" spans="1:7" ht="23.1" customHeight="1">
      <c r="A128" s="63"/>
      <c r="B128" s="69"/>
      <c r="C128" s="38"/>
      <c r="D128" s="79"/>
      <c r="E128" s="65" t="str">
        <f t="shared" ref="E128:E131" si="8">IF(C128=0,"",C128*D128)</f>
        <v/>
      </c>
      <c r="F128" s="63"/>
      <c r="G128" s="63"/>
    </row>
    <row r="129" spans="1:9" ht="23.1" customHeight="1">
      <c r="A129" s="63"/>
      <c r="B129" s="69"/>
      <c r="C129" s="38"/>
      <c r="D129" s="79"/>
      <c r="E129" s="65" t="str">
        <f t="shared" si="8"/>
        <v/>
      </c>
      <c r="F129" s="63"/>
      <c r="G129" s="63"/>
    </row>
    <row r="130" spans="1:9" ht="23.1" customHeight="1">
      <c r="A130" s="63"/>
      <c r="B130" s="69"/>
      <c r="C130" s="38"/>
      <c r="D130" s="79"/>
      <c r="E130" s="65" t="str">
        <f t="shared" si="8"/>
        <v/>
      </c>
      <c r="F130" s="63"/>
      <c r="G130" s="63"/>
    </row>
    <row r="131" spans="1:9" ht="23.1" customHeight="1">
      <c r="A131" s="63"/>
      <c r="B131" s="69"/>
      <c r="C131" s="38"/>
      <c r="D131" s="79"/>
      <c r="E131" s="65" t="str">
        <f t="shared" si="8"/>
        <v/>
      </c>
      <c r="F131" s="63"/>
      <c r="G131" s="63"/>
    </row>
    <row r="132" spans="1:9" ht="23.1" customHeight="1">
      <c r="A132" s="75"/>
      <c r="B132" s="75"/>
      <c r="C132" s="75"/>
      <c r="D132" s="62"/>
      <c r="F132" s="75"/>
      <c r="G132" s="75"/>
      <c r="H132" s="6" t="s">
        <v>226</v>
      </c>
      <c r="I132" s="76">
        <f>SUM(E117:E127)</f>
        <v>0</v>
      </c>
    </row>
    <row r="133" spans="1:9" ht="23.1" customHeight="1">
      <c r="A133" s="75"/>
      <c r="B133" s="75"/>
      <c r="C133" s="75"/>
      <c r="D133" s="62"/>
      <c r="E133" s="76"/>
      <c r="F133" s="75"/>
      <c r="G133" s="75"/>
    </row>
    <row r="134" spans="1:9" ht="23.1" customHeight="1"/>
    <row r="135" spans="1:9" ht="23.1" customHeight="1">
      <c r="A135" s="112" t="s">
        <v>43</v>
      </c>
      <c r="B135" s="112"/>
      <c r="C135" s="112"/>
      <c r="D135" s="112"/>
      <c r="E135" s="112"/>
      <c r="F135" s="112"/>
      <c r="G135" s="112"/>
    </row>
    <row r="136" spans="1:9" ht="23.1" customHeight="1">
      <c r="A136" s="59" t="s">
        <v>159</v>
      </c>
      <c r="B136" s="60">
        <f>B48</f>
        <v>60.3</v>
      </c>
      <c r="C136" s="60" t="s">
        <v>135</v>
      </c>
      <c r="D136" s="98" t="s">
        <v>246</v>
      </c>
      <c r="G136" s="61" t="s">
        <v>122</v>
      </c>
    </row>
    <row r="137" spans="1:9" ht="23.1" customHeight="1">
      <c r="A137" s="38" t="s">
        <v>0</v>
      </c>
      <c r="B137" s="38" t="s">
        <v>1</v>
      </c>
      <c r="C137" s="38" t="s">
        <v>2</v>
      </c>
      <c r="D137" s="62" t="s">
        <v>3</v>
      </c>
      <c r="E137" s="38" t="s">
        <v>4</v>
      </c>
      <c r="F137" s="38" t="s">
        <v>10</v>
      </c>
      <c r="G137" s="38" t="s">
        <v>11</v>
      </c>
    </row>
    <row r="138" spans="1:9" ht="23.1" customHeight="1">
      <c r="A138" s="68" t="s">
        <v>221</v>
      </c>
      <c r="B138" s="69"/>
      <c r="C138" s="38"/>
      <c r="D138" s="62"/>
      <c r="E138" s="38"/>
      <c r="F138" s="63"/>
      <c r="G138" s="63"/>
    </row>
    <row r="139" spans="1:9" ht="23.1" customHeight="1">
      <c r="A139" s="63" t="s">
        <v>167</v>
      </c>
      <c r="B139" s="69" t="s">
        <v>66</v>
      </c>
      <c r="C139" s="64">
        <v>2</v>
      </c>
      <c r="D139" s="95"/>
      <c r="E139" s="65">
        <f>C139*D139</f>
        <v>0</v>
      </c>
      <c r="F139" s="63"/>
      <c r="G139" s="63"/>
    </row>
    <row r="140" spans="1:9" ht="23.1" customHeight="1">
      <c r="A140" s="63" t="s">
        <v>168</v>
      </c>
      <c r="B140" s="69" t="s">
        <v>66</v>
      </c>
      <c r="C140" s="64">
        <v>1</v>
      </c>
      <c r="D140" s="95"/>
      <c r="E140" s="65">
        <f t="shared" ref="E140:E145" si="9">C140*D140</f>
        <v>0</v>
      </c>
      <c r="F140" s="63"/>
      <c r="G140" s="63"/>
    </row>
    <row r="141" spans="1:9" ht="23.1" customHeight="1">
      <c r="A141" s="63" t="s">
        <v>67</v>
      </c>
      <c r="B141" s="69" t="s">
        <v>12</v>
      </c>
      <c r="C141" s="64">
        <v>34</v>
      </c>
      <c r="D141" s="95"/>
      <c r="E141" s="65">
        <f t="shared" si="9"/>
        <v>0</v>
      </c>
      <c r="F141" s="63" t="s">
        <v>169</v>
      </c>
      <c r="G141" s="63" t="s">
        <v>140</v>
      </c>
    </row>
    <row r="142" spans="1:9" ht="23.1" customHeight="1">
      <c r="A142" s="63" t="s">
        <v>68</v>
      </c>
      <c r="B142" s="69" t="s">
        <v>12</v>
      </c>
      <c r="C142" s="64">
        <v>4</v>
      </c>
      <c r="D142" s="95"/>
      <c r="E142" s="65">
        <f t="shared" si="9"/>
        <v>0</v>
      </c>
      <c r="F142" s="63" t="s">
        <v>148</v>
      </c>
      <c r="G142" s="63"/>
    </row>
    <row r="143" spans="1:9" ht="23.1" customHeight="1">
      <c r="A143" s="63" t="s">
        <v>69</v>
      </c>
      <c r="B143" s="69" t="s">
        <v>14</v>
      </c>
      <c r="C143" s="64">
        <v>200</v>
      </c>
      <c r="D143" s="95"/>
      <c r="E143" s="65">
        <f t="shared" si="9"/>
        <v>0</v>
      </c>
      <c r="F143" s="63" t="s">
        <v>170</v>
      </c>
      <c r="G143" s="63" t="s">
        <v>70</v>
      </c>
    </row>
    <row r="144" spans="1:9" ht="23.1" customHeight="1">
      <c r="A144" s="63" t="s">
        <v>71</v>
      </c>
      <c r="B144" s="69" t="s">
        <v>14</v>
      </c>
      <c r="C144" s="64">
        <v>400</v>
      </c>
      <c r="D144" s="95"/>
      <c r="E144" s="65">
        <f t="shared" si="9"/>
        <v>0</v>
      </c>
      <c r="F144" s="63"/>
      <c r="G144" s="63" t="s">
        <v>70</v>
      </c>
    </row>
    <row r="145" spans="1:9" ht="23.1" customHeight="1">
      <c r="A145" s="63" t="s">
        <v>150</v>
      </c>
      <c r="B145" s="69" t="s">
        <v>65</v>
      </c>
      <c r="C145" s="64">
        <v>1</v>
      </c>
      <c r="D145" s="95"/>
      <c r="E145" s="65">
        <f t="shared" si="9"/>
        <v>0</v>
      </c>
      <c r="F145" s="63" t="s">
        <v>72</v>
      </c>
      <c r="G145" s="63" t="s">
        <v>73</v>
      </c>
    </row>
    <row r="146" spans="1:9" ht="23.1" customHeight="1">
      <c r="A146" s="63"/>
      <c r="B146" s="69"/>
      <c r="C146" s="38"/>
      <c r="D146" s="79"/>
      <c r="E146" s="65"/>
      <c r="F146" s="63"/>
      <c r="G146" s="63"/>
    </row>
    <row r="147" spans="1:9" ht="23.1" customHeight="1">
      <c r="A147" s="63"/>
      <c r="B147" s="69"/>
      <c r="C147" s="38"/>
      <c r="D147" s="79"/>
      <c r="E147" s="65"/>
      <c r="F147" s="63"/>
      <c r="G147" s="63"/>
    </row>
    <row r="148" spans="1:9" ht="23.1" customHeight="1">
      <c r="A148" s="63"/>
      <c r="B148" s="38"/>
      <c r="C148" s="38"/>
      <c r="D148" s="79"/>
      <c r="E148" s="65"/>
      <c r="F148" s="63"/>
      <c r="G148" s="63"/>
    </row>
    <row r="149" spans="1:9" ht="23.1" customHeight="1">
      <c r="A149" s="63"/>
      <c r="B149" s="38"/>
      <c r="C149" s="38"/>
      <c r="D149" s="79"/>
      <c r="E149" s="65"/>
      <c r="F149" s="63"/>
      <c r="G149" s="63"/>
    </row>
    <row r="150" spans="1:9" ht="23.1" customHeight="1">
      <c r="A150" s="63"/>
      <c r="B150" s="38"/>
      <c r="C150" s="38"/>
      <c r="D150" s="79"/>
      <c r="E150" s="65"/>
      <c r="F150" s="63"/>
      <c r="G150" s="63"/>
    </row>
    <row r="151" spans="1:9" ht="23.1" customHeight="1">
      <c r="A151" s="63"/>
      <c r="B151" s="38"/>
      <c r="C151" s="38"/>
      <c r="D151" s="79"/>
      <c r="E151" s="65"/>
      <c r="F151" s="63"/>
      <c r="G151" s="63"/>
    </row>
    <row r="152" spans="1:9" ht="23.1" customHeight="1">
      <c r="A152" s="63"/>
      <c r="B152" s="38"/>
      <c r="C152" s="38"/>
      <c r="D152" s="79"/>
      <c r="E152" s="65"/>
      <c r="F152" s="63"/>
      <c r="G152" s="63"/>
    </row>
    <row r="153" spans="1:9" ht="23.1" customHeight="1">
      <c r="A153" s="63"/>
      <c r="B153" s="38"/>
      <c r="C153" s="38"/>
      <c r="D153" s="79"/>
      <c r="E153" s="65"/>
      <c r="F153" s="63"/>
      <c r="G153" s="63"/>
    </row>
    <row r="154" spans="1:9" ht="23.1" customHeight="1">
      <c r="A154" s="75"/>
      <c r="B154" s="75"/>
      <c r="C154" s="75"/>
      <c r="D154" s="62"/>
      <c r="F154" s="75"/>
      <c r="G154" s="75"/>
      <c r="H154" s="6" t="s">
        <v>227</v>
      </c>
      <c r="I154" s="76">
        <f>SUM(E139:E145)</f>
        <v>0</v>
      </c>
    </row>
    <row r="155" spans="1:9" ht="23.1" customHeight="1">
      <c r="A155" s="75"/>
      <c r="B155" s="75"/>
      <c r="C155" s="75"/>
      <c r="D155" s="62"/>
      <c r="E155" s="75"/>
      <c r="F155" s="75"/>
      <c r="G155" s="75"/>
    </row>
    <row r="156" spans="1:9" ht="23.1" customHeight="1"/>
    <row r="157" spans="1:9" ht="23.1" customHeight="1">
      <c r="A157" s="112" t="s">
        <v>44</v>
      </c>
      <c r="B157" s="112"/>
      <c r="C157" s="112"/>
      <c r="D157" s="112"/>
      <c r="E157" s="112"/>
      <c r="F157" s="112"/>
      <c r="G157" s="112"/>
    </row>
    <row r="158" spans="1:9" ht="23.1" customHeight="1">
      <c r="A158" s="59" t="s">
        <v>159</v>
      </c>
      <c r="B158" s="60">
        <f>B48</f>
        <v>60.3</v>
      </c>
      <c r="C158" s="60" t="s">
        <v>135</v>
      </c>
      <c r="D158" s="98" t="s">
        <v>246</v>
      </c>
      <c r="G158" s="61" t="s">
        <v>123</v>
      </c>
    </row>
    <row r="159" spans="1:9" ht="23.1" customHeight="1">
      <c r="A159" s="38" t="s">
        <v>0</v>
      </c>
      <c r="B159" s="38" t="s">
        <v>1</v>
      </c>
      <c r="C159" s="38" t="s">
        <v>2</v>
      </c>
      <c r="D159" s="62" t="s">
        <v>3</v>
      </c>
      <c r="E159" s="38" t="s">
        <v>4</v>
      </c>
      <c r="F159" s="38" t="s">
        <v>10</v>
      </c>
      <c r="G159" s="38" t="s">
        <v>11</v>
      </c>
    </row>
    <row r="160" spans="1:9" ht="23.1" customHeight="1">
      <c r="A160" s="68" t="s">
        <v>223</v>
      </c>
      <c r="B160" s="69"/>
      <c r="C160" s="38"/>
      <c r="D160" s="62"/>
      <c r="E160" s="38"/>
      <c r="F160" s="63"/>
      <c r="G160" s="63"/>
    </row>
    <row r="161" spans="1:7" ht="23.1" customHeight="1">
      <c r="A161" s="63" t="s">
        <v>114</v>
      </c>
      <c r="B161" s="69" t="s">
        <v>12</v>
      </c>
      <c r="C161" s="64">
        <f>ROUNDUP((B158/1.35*2),0)</f>
        <v>90</v>
      </c>
      <c r="D161" s="95"/>
      <c r="E161" s="65">
        <f>C161*D161</f>
        <v>0</v>
      </c>
      <c r="F161" s="63" t="s">
        <v>144</v>
      </c>
      <c r="G161" s="63" t="s">
        <v>74</v>
      </c>
    </row>
    <row r="162" spans="1:7" ht="23.1" customHeight="1">
      <c r="A162" s="63" t="s">
        <v>115</v>
      </c>
      <c r="B162" s="69" t="s">
        <v>14</v>
      </c>
      <c r="C162" s="64">
        <f>C161/2</f>
        <v>45</v>
      </c>
      <c r="D162" s="95"/>
      <c r="E162" s="65">
        <f t="shared" ref="E162:E177" si="10">C162*D162</f>
        <v>0</v>
      </c>
      <c r="F162" s="63" t="s">
        <v>146</v>
      </c>
      <c r="G162" s="63"/>
    </row>
    <row r="163" spans="1:7" ht="23.1" customHeight="1">
      <c r="A163" s="63" t="s">
        <v>116</v>
      </c>
      <c r="B163" s="69" t="s">
        <v>12</v>
      </c>
      <c r="C163" s="64">
        <f>B158*3/5.4</f>
        <v>33.499999999999993</v>
      </c>
      <c r="D163" s="95"/>
      <c r="E163" s="65">
        <f t="shared" si="10"/>
        <v>0</v>
      </c>
      <c r="F163" s="63" t="s">
        <v>75</v>
      </c>
      <c r="G163" s="63" t="s">
        <v>76</v>
      </c>
    </row>
    <row r="164" spans="1:7" ht="23.1" customHeight="1">
      <c r="A164" s="63" t="s">
        <v>77</v>
      </c>
      <c r="B164" s="69" t="s">
        <v>14</v>
      </c>
      <c r="C164" s="64">
        <v>2</v>
      </c>
      <c r="D164" s="95"/>
      <c r="E164" s="65">
        <f t="shared" si="10"/>
        <v>0</v>
      </c>
      <c r="F164" s="63" t="s">
        <v>145</v>
      </c>
      <c r="G164" s="63"/>
    </row>
    <row r="165" spans="1:7" ht="23.1" customHeight="1">
      <c r="A165" s="63" t="s">
        <v>77</v>
      </c>
      <c r="B165" s="69" t="s">
        <v>14</v>
      </c>
      <c r="C165" s="64">
        <v>4</v>
      </c>
      <c r="D165" s="95"/>
      <c r="E165" s="65">
        <f t="shared" si="10"/>
        <v>0</v>
      </c>
      <c r="F165" s="63" t="s">
        <v>78</v>
      </c>
      <c r="G165" s="63"/>
    </row>
    <row r="166" spans="1:7" ht="23.1" customHeight="1">
      <c r="A166" s="63" t="s">
        <v>79</v>
      </c>
      <c r="B166" s="69" t="s">
        <v>14</v>
      </c>
      <c r="C166" s="64">
        <v>135</v>
      </c>
      <c r="D166" s="95"/>
      <c r="E166" s="65">
        <f t="shared" si="10"/>
        <v>0</v>
      </c>
      <c r="F166" s="63" t="s">
        <v>80</v>
      </c>
      <c r="G166" s="63"/>
    </row>
    <row r="167" spans="1:7" ht="23.1" customHeight="1">
      <c r="A167" s="63" t="s">
        <v>81</v>
      </c>
      <c r="B167" s="69" t="s">
        <v>14</v>
      </c>
      <c r="C167" s="64">
        <f>C161</f>
        <v>90</v>
      </c>
      <c r="D167" s="95"/>
      <c r="E167" s="65">
        <f t="shared" si="10"/>
        <v>0</v>
      </c>
      <c r="F167" s="63">
        <v>22</v>
      </c>
      <c r="G167" s="63"/>
    </row>
    <row r="168" spans="1:7" ht="23.1" customHeight="1">
      <c r="A168" s="63" t="s">
        <v>82</v>
      </c>
      <c r="B168" s="69" t="s">
        <v>57</v>
      </c>
      <c r="C168" s="64">
        <v>130</v>
      </c>
      <c r="D168" s="95"/>
      <c r="E168" s="65">
        <f t="shared" si="10"/>
        <v>0</v>
      </c>
      <c r="F168" s="63" t="s">
        <v>83</v>
      </c>
      <c r="G168" s="63"/>
    </row>
    <row r="169" spans="1:7" ht="23.1" customHeight="1">
      <c r="A169" s="63" t="s">
        <v>84</v>
      </c>
      <c r="B169" s="69" t="s">
        <v>57</v>
      </c>
      <c r="C169" s="64">
        <v>118</v>
      </c>
      <c r="D169" s="95"/>
      <c r="E169" s="65">
        <f t="shared" si="10"/>
        <v>0</v>
      </c>
      <c r="F169" s="63" t="s">
        <v>177</v>
      </c>
      <c r="G169" s="63" t="s">
        <v>58</v>
      </c>
    </row>
    <row r="170" spans="1:7" ht="23.1" customHeight="1">
      <c r="A170" s="63" t="s">
        <v>84</v>
      </c>
      <c r="B170" s="69" t="s">
        <v>57</v>
      </c>
      <c r="C170" s="64">
        <v>5</v>
      </c>
      <c r="D170" s="95"/>
      <c r="E170" s="65">
        <f t="shared" si="10"/>
        <v>0</v>
      </c>
      <c r="F170" s="63" t="s">
        <v>171</v>
      </c>
      <c r="G170" s="63" t="s">
        <v>85</v>
      </c>
    </row>
    <row r="171" spans="1:7" ht="23.1" customHeight="1">
      <c r="A171" s="63" t="s">
        <v>84</v>
      </c>
      <c r="B171" s="69" t="s">
        <v>57</v>
      </c>
      <c r="C171" s="64">
        <v>120</v>
      </c>
      <c r="D171" s="95"/>
      <c r="E171" s="65">
        <f t="shared" si="10"/>
        <v>0</v>
      </c>
      <c r="F171" s="63" t="s">
        <v>178</v>
      </c>
      <c r="G171" s="63" t="s">
        <v>86</v>
      </c>
    </row>
    <row r="172" spans="1:7" ht="23.1" customHeight="1">
      <c r="A172" s="63" t="s">
        <v>67</v>
      </c>
      <c r="B172" s="69" t="s">
        <v>12</v>
      </c>
      <c r="C172" s="64">
        <v>22</v>
      </c>
      <c r="D172" s="95"/>
      <c r="E172" s="65">
        <f t="shared" si="10"/>
        <v>0</v>
      </c>
      <c r="F172" s="63" t="s">
        <v>169</v>
      </c>
      <c r="G172" s="63"/>
    </row>
    <row r="173" spans="1:7" ht="23.1" customHeight="1">
      <c r="A173" s="63" t="s">
        <v>68</v>
      </c>
      <c r="B173" s="69" t="s">
        <v>12</v>
      </c>
      <c r="C173" s="64">
        <v>2</v>
      </c>
      <c r="D173" s="95"/>
      <c r="E173" s="65">
        <f t="shared" si="10"/>
        <v>0</v>
      </c>
      <c r="F173" s="63" t="s">
        <v>148</v>
      </c>
      <c r="G173" s="63"/>
    </row>
    <row r="174" spans="1:7" ht="23.1" customHeight="1">
      <c r="A174" s="63" t="s">
        <v>168</v>
      </c>
      <c r="B174" s="69" t="s">
        <v>66</v>
      </c>
      <c r="C174" s="64">
        <v>2</v>
      </c>
      <c r="D174" s="95"/>
      <c r="E174" s="65">
        <f t="shared" si="10"/>
        <v>0</v>
      </c>
      <c r="F174" s="63"/>
      <c r="G174" s="63"/>
    </row>
    <row r="175" spans="1:7" ht="23.1" customHeight="1">
      <c r="A175" s="63" t="s">
        <v>69</v>
      </c>
      <c r="B175" s="69" t="s">
        <v>14</v>
      </c>
      <c r="C175" s="64">
        <v>270</v>
      </c>
      <c r="D175" s="95"/>
      <c r="E175" s="65">
        <f t="shared" si="10"/>
        <v>0</v>
      </c>
      <c r="F175" s="63" t="s">
        <v>147</v>
      </c>
      <c r="G175" s="63"/>
    </row>
    <row r="176" spans="1:7" ht="23.1" customHeight="1">
      <c r="A176" s="63" t="s">
        <v>69</v>
      </c>
      <c r="B176" s="69" t="s">
        <v>14</v>
      </c>
      <c r="C176" s="64">
        <v>190</v>
      </c>
      <c r="D176" s="95"/>
      <c r="E176" s="65">
        <f t="shared" si="10"/>
        <v>0</v>
      </c>
      <c r="F176" s="63" t="s">
        <v>149</v>
      </c>
      <c r="G176" s="63"/>
    </row>
    <row r="177" spans="1:9" ht="23.1" customHeight="1">
      <c r="A177" s="63" t="s">
        <v>104</v>
      </c>
      <c r="B177" s="69" t="s">
        <v>14</v>
      </c>
      <c r="C177" s="64">
        <v>2</v>
      </c>
      <c r="D177" s="95"/>
      <c r="E177" s="65">
        <f t="shared" si="10"/>
        <v>0</v>
      </c>
      <c r="F177" s="63"/>
      <c r="G177" s="63"/>
    </row>
    <row r="178" spans="1:9" ht="23.1" customHeight="1">
      <c r="H178" s="6" t="s">
        <v>228</v>
      </c>
      <c r="I178" s="76">
        <f>SUM(E161:E177)</f>
        <v>0</v>
      </c>
    </row>
    <row r="179" spans="1:9" ht="23.1" customHeight="1">
      <c r="A179" s="112" t="s">
        <v>45</v>
      </c>
      <c r="B179" s="112"/>
      <c r="C179" s="112"/>
      <c r="D179" s="112"/>
      <c r="E179" s="112"/>
      <c r="F179" s="112"/>
      <c r="G179" s="112"/>
    </row>
    <row r="180" spans="1:9" ht="23.1" customHeight="1">
      <c r="A180" s="59" t="s">
        <v>159</v>
      </c>
      <c r="B180" s="60">
        <f>B48</f>
        <v>60.3</v>
      </c>
      <c r="C180" s="60" t="s">
        <v>135</v>
      </c>
      <c r="D180" s="98" t="s">
        <v>246</v>
      </c>
      <c r="G180" s="61" t="s">
        <v>124</v>
      </c>
    </row>
    <row r="181" spans="1:9" ht="23.1" customHeight="1">
      <c r="A181" s="38" t="s">
        <v>0</v>
      </c>
      <c r="B181" s="38" t="s">
        <v>1</v>
      </c>
      <c r="C181" s="38" t="s">
        <v>2</v>
      </c>
      <c r="D181" s="62" t="s">
        <v>3</v>
      </c>
      <c r="E181" s="38" t="s">
        <v>4</v>
      </c>
      <c r="F181" s="38" t="s">
        <v>10</v>
      </c>
      <c r="G181" s="38" t="s">
        <v>11</v>
      </c>
    </row>
    <row r="182" spans="1:9" ht="23.1" customHeight="1">
      <c r="A182" s="68" t="s">
        <v>224</v>
      </c>
      <c r="B182" s="69"/>
      <c r="C182" s="38"/>
      <c r="D182" s="62"/>
      <c r="E182" s="38"/>
      <c r="F182" s="63"/>
      <c r="G182" s="63"/>
    </row>
    <row r="183" spans="1:9" ht="23.1" customHeight="1">
      <c r="A183" s="63" t="s">
        <v>87</v>
      </c>
      <c r="B183" s="69" t="s">
        <v>12</v>
      </c>
      <c r="C183" s="64">
        <v>2</v>
      </c>
      <c r="D183" s="95"/>
      <c r="E183" s="65">
        <f>C183*D183</f>
        <v>0</v>
      </c>
      <c r="F183" s="63" t="s">
        <v>105</v>
      </c>
      <c r="G183" s="63"/>
    </row>
    <row r="184" spans="1:9" ht="23.1" customHeight="1">
      <c r="A184" s="63" t="s">
        <v>88</v>
      </c>
      <c r="B184" s="69" t="s">
        <v>14</v>
      </c>
      <c r="C184" s="64">
        <v>4</v>
      </c>
      <c r="D184" s="95"/>
      <c r="E184" s="65">
        <f t="shared" ref="E184:E198" si="11">C184*D184</f>
        <v>0</v>
      </c>
      <c r="F184" s="63" t="s">
        <v>179</v>
      </c>
      <c r="G184" s="63"/>
    </row>
    <row r="185" spans="1:9" ht="23.1" customHeight="1">
      <c r="A185" s="63" t="s">
        <v>87</v>
      </c>
      <c r="B185" s="69" t="s">
        <v>12</v>
      </c>
      <c r="C185" s="64">
        <v>4</v>
      </c>
      <c r="D185" s="95"/>
      <c r="E185" s="65">
        <f t="shared" si="11"/>
        <v>0</v>
      </c>
      <c r="F185" s="63" t="s">
        <v>180</v>
      </c>
      <c r="G185" s="63"/>
    </row>
    <row r="186" spans="1:9" ht="23.1" customHeight="1">
      <c r="A186" s="63" t="s">
        <v>87</v>
      </c>
      <c r="B186" s="69" t="s">
        <v>12</v>
      </c>
      <c r="C186" s="64">
        <v>4</v>
      </c>
      <c r="D186" s="95"/>
      <c r="E186" s="65">
        <f t="shared" si="11"/>
        <v>0</v>
      </c>
      <c r="F186" s="63" t="s">
        <v>90</v>
      </c>
      <c r="G186" s="63"/>
    </row>
    <row r="187" spans="1:9" ht="23.1" customHeight="1">
      <c r="A187" s="63" t="s">
        <v>183</v>
      </c>
      <c r="B187" s="69" t="s">
        <v>14</v>
      </c>
      <c r="C187" s="64">
        <v>2</v>
      </c>
      <c r="D187" s="95"/>
      <c r="E187" s="65">
        <f t="shared" si="11"/>
        <v>0</v>
      </c>
      <c r="F187" s="63" t="s">
        <v>181</v>
      </c>
      <c r="G187" s="63"/>
    </row>
    <row r="188" spans="1:9" ht="23.1" customHeight="1">
      <c r="A188" s="63" t="s">
        <v>91</v>
      </c>
      <c r="B188" s="69" t="s">
        <v>14</v>
      </c>
      <c r="C188" s="64">
        <v>2</v>
      </c>
      <c r="D188" s="95"/>
      <c r="E188" s="65">
        <f t="shared" si="11"/>
        <v>0</v>
      </c>
      <c r="F188" s="63" t="s">
        <v>182</v>
      </c>
      <c r="G188" s="63"/>
    </row>
    <row r="189" spans="1:9" ht="23.1" customHeight="1">
      <c r="A189" s="63" t="s">
        <v>91</v>
      </c>
      <c r="B189" s="69" t="s">
        <v>14</v>
      </c>
      <c r="C189" s="64">
        <v>2</v>
      </c>
      <c r="D189" s="95"/>
      <c r="E189" s="65">
        <f t="shared" si="11"/>
        <v>0</v>
      </c>
      <c r="F189" s="63" t="s">
        <v>92</v>
      </c>
      <c r="G189" s="63"/>
    </row>
    <row r="190" spans="1:9" ht="23.1" customHeight="1">
      <c r="A190" s="63" t="s">
        <v>93</v>
      </c>
      <c r="B190" s="69" t="s">
        <v>14</v>
      </c>
      <c r="C190" s="64">
        <v>2</v>
      </c>
      <c r="D190" s="95"/>
      <c r="E190" s="65">
        <f t="shared" si="11"/>
        <v>0</v>
      </c>
      <c r="F190" s="63" t="s">
        <v>94</v>
      </c>
      <c r="G190" s="63"/>
    </row>
    <row r="191" spans="1:9" ht="23.1" customHeight="1">
      <c r="A191" s="63" t="s">
        <v>95</v>
      </c>
      <c r="B191" s="69" t="s">
        <v>14</v>
      </c>
      <c r="C191" s="64">
        <v>2</v>
      </c>
      <c r="D191" s="95"/>
      <c r="E191" s="65">
        <f t="shared" si="11"/>
        <v>0</v>
      </c>
      <c r="F191" s="63" t="s">
        <v>94</v>
      </c>
      <c r="G191" s="63"/>
    </row>
    <row r="192" spans="1:9" ht="23.1" customHeight="1">
      <c r="A192" s="63" t="s">
        <v>96</v>
      </c>
      <c r="B192" s="69" t="s">
        <v>14</v>
      </c>
      <c r="C192" s="64">
        <v>2</v>
      </c>
      <c r="D192" s="95"/>
      <c r="E192" s="65">
        <f t="shared" si="11"/>
        <v>0</v>
      </c>
      <c r="F192" s="63"/>
      <c r="G192" s="63"/>
    </row>
    <row r="193" spans="1:9" ht="23.1" customHeight="1">
      <c r="A193" s="63" t="s">
        <v>117</v>
      </c>
      <c r="B193" s="69" t="s">
        <v>65</v>
      </c>
      <c r="C193" s="64">
        <v>1</v>
      </c>
      <c r="D193" s="95"/>
      <c r="E193" s="65">
        <f t="shared" si="11"/>
        <v>0</v>
      </c>
      <c r="F193" s="63" t="s">
        <v>172</v>
      </c>
      <c r="G193" s="63">
        <f>B180*2</f>
        <v>120.6</v>
      </c>
    </row>
    <row r="194" spans="1:9" ht="23.1" customHeight="1">
      <c r="A194" s="63" t="s">
        <v>97</v>
      </c>
      <c r="B194" s="69" t="s">
        <v>14</v>
      </c>
      <c r="C194" s="64">
        <f>B180/0.9*2+2</f>
        <v>136</v>
      </c>
      <c r="D194" s="95"/>
      <c r="E194" s="65">
        <f t="shared" si="11"/>
        <v>0</v>
      </c>
      <c r="F194" s="63" t="s">
        <v>173</v>
      </c>
      <c r="G194" s="63" t="s">
        <v>134</v>
      </c>
    </row>
    <row r="195" spans="1:9" ht="23.1" customHeight="1">
      <c r="A195" s="63" t="s">
        <v>98</v>
      </c>
      <c r="B195" s="69" t="s">
        <v>14</v>
      </c>
      <c r="C195" s="64">
        <v>4</v>
      </c>
      <c r="D195" s="95"/>
      <c r="E195" s="65">
        <f t="shared" si="11"/>
        <v>0</v>
      </c>
      <c r="F195" s="63" t="s">
        <v>99</v>
      </c>
      <c r="G195" s="63"/>
    </row>
    <row r="196" spans="1:9" ht="23.1" customHeight="1">
      <c r="A196" s="63" t="s">
        <v>100</v>
      </c>
      <c r="B196" s="69" t="s">
        <v>14</v>
      </c>
      <c r="C196" s="64">
        <v>2</v>
      </c>
      <c r="D196" s="95"/>
      <c r="E196" s="65">
        <f t="shared" si="11"/>
        <v>0</v>
      </c>
      <c r="F196" s="63"/>
      <c r="G196" s="63"/>
    </row>
    <row r="197" spans="1:9" ht="23.1" customHeight="1">
      <c r="A197" s="63" t="s">
        <v>91</v>
      </c>
      <c r="B197" s="69" t="s">
        <v>14</v>
      </c>
      <c r="C197" s="64">
        <v>1</v>
      </c>
      <c r="D197" s="95"/>
      <c r="E197" s="65">
        <f t="shared" si="11"/>
        <v>0</v>
      </c>
      <c r="F197" s="63" t="s">
        <v>108</v>
      </c>
      <c r="G197" s="63"/>
    </row>
    <row r="198" spans="1:9" ht="23.1" customHeight="1">
      <c r="A198" s="63" t="s">
        <v>106</v>
      </c>
      <c r="B198" s="69" t="s">
        <v>14</v>
      </c>
      <c r="C198" s="64">
        <v>1</v>
      </c>
      <c r="D198" s="95"/>
      <c r="E198" s="65">
        <f t="shared" si="11"/>
        <v>0</v>
      </c>
      <c r="F198" s="63" t="s">
        <v>107</v>
      </c>
      <c r="G198" s="63"/>
    </row>
    <row r="199" spans="1:9" ht="23.1" customHeight="1">
      <c r="A199" s="80" t="s">
        <v>242</v>
      </c>
      <c r="B199" s="81"/>
      <c r="C199" s="82"/>
      <c r="D199" s="83"/>
      <c r="F199" s="80"/>
      <c r="G199" s="80"/>
      <c r="H199" s="6" t="s">
        <v>229</v>
      </c>
      <c r="I199" s="93">
        <f>SUM(E183:E198)</f>
        <v>0</v>
      </c>
    </row>
  </sheetData>
  <mergeCells count="9">
    <mergeCell ref="A113:G113"/>
    <mergeCell ref="A135:G135"/>
    <mergeCell ref="A157:G157"/>
    <mergeCell ref="A179:G179"/>
    <mergeCell ref="A2:G2"/>
    <mergeCell ref="A25:G25"/>
    <mergeCell ref="A47:G47"/>
    <mergeCell ref="A69:G69"/>
    <mergeCell ref="A91:G91"/>
  </mergeCells>
  <phoneticPr fontId="5"/>
  <pageMargins left="0.7" right="0.7" top="0.75" bottom="0.75" header="0.3" footer="0.3"/>
  <pageSetup paperSize="9" scale="99" orientation="landscape" r:id="rId1"/>
  <rowBreaks count="7" manualBreakCount="7">
    <brk id="24" max="6" man="1"/>
    <brk id="68" max="6" man="1"/>
    <brk id="90" max="6" man="1"/>
    <brk id="112" max="6" man="1"/>
    <brk id="134" max="6" man="1"/>
    <brk id="156" max="6" man="1"/>
    <brk id="17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DA14-8C66-4868-800F-FFAA7FBDD3BC}">
  <dimension ref="A1:I171"/>
  <sheetViews>
    <sheetView showZeros="0" view="pageBreakPreview" zoomScale="82" zoomScaleNormal="100" zoomScaleSheetLayoutView="82" workbookViewId="0">
      <selection activeCell="R167" sqref="R167"/>
    </sheetView>
  </sheetViews>
  <sheetFormatPr defaultRowHeight="13.5"/>
  <cols>
    <col min="1" max="1" width="42.5" style="6" customWidth="1"/>
    <col min="2" max="2" width="7.125" style="6" customWidth="1"/>
    <col min="3" max="3" width="11.875" style="6" customWidth="1"/>
    <col min="4" max="4" width="12.75" style="87" customWidth="1"/>
    <col min="5" max="5" width="15.625" style="91" customWidth="1"/>
    <col min="6" max="6" width="20.625" style="6" customWidth="1"/>
    <col min="7" max="7" width="11" style="6" customWidth="1"/>
    <col min="8" max="8" width="26.5" style="6" customWidth="1"/>
    <col min="9" max="9" width="9" style="6" customWidth="1"/>
    <col min="10" max="10" width="12.75" style="6" customWidth="1"/>
    <col min="11" max="16384" width="9" style="6"/>
  </cols>
  <sheetData>
    <row r="1" spans="1:9" ht="23.1" customHeight="1">
      <c r="A1" s="112" t="s">
        <v>8</v>
      </c>
      <c r="B1" s="112"/>
      <c r="C1" s="112"/>
      <c r="D1" s="112"/>
      <c r="E1" s="112"/>
      <c r="F1" s="112"/>
      <c r="G1" s="112"/>
    </row>
    <row r="2" spans="1:9" ht="23.1" customHeight="1">
      <c r="A2" s="59" t="s">
        <v>159</v>
      </c>
      <c r="B2" s="60">
        <v>57.6</v>
      </c>
      <c r="C2" s="60" t="s">
        <v>135</v>
      </c>
      <c r="G2" s="61" t="s">
        <v>236</v>
      </c>
    </row>
    <row r="3" spans="1:9" ht="23.1" customHeight="1">
      <c r="A3" s="38" t="s">
        <v>0</v>
      </c>
      <c r="B3" s="38" t="s">
        <v>1</v>
      </c>
      <c r="C3" s="38" t="s">
        <v>2</v>
      </c>
      <c r="D3" s="86" t="s">
        <v>3</v>
      </c>
      <c r="E3" s="86" t="s">
        <v>4</v>
      </c>
      <c r="F3" s="38" t="s">
        <v>5</v>
      </c>
      <c r="G3" s="38"/>
    </row>
    <row r="4" spans="1:9" ht="23.1" customHeight="1">
      <c r="A4" s="63" t="s">
        <v>213</v>
      </c>
      <c r="B4" s="38" t="s">
        <v>6</v>
      </c>
      <c r="C4" s="64">
        <v>1</v>
      </c>
      <c r="D4" s="86">
        <f>I44+I65</f>
        <v>0</v>
      </c>
      <c r="E4" s="73">
        <f>C4*D4</f>
        <v>0</v>
      </c>
      <c r="F4" s="38"/>
      <c r="G4" s="38"/>
      <c r="I4" s="92"/>
    </row>
    <row r="5" spans="1:9" ht="23.1" customHeight="1">
      <c r="A5" s="63" t="s">
        <v>214</v>
      </c>
      <c r="B5" s="38" t="s">
        <v>6</v>
      </c>
      <c r="C5" s="64">
        <v>1</v>
      </c>
      <c r="D5" s="86">
        <f>I88</f>
        <v>0</v>
      </c>
      <c r="E5" s="73">
        <f t="shared" ref="E5:E9" si="0">C5*D5</f>
        <v>0</v>
      </c>
      <c r="F5" s="38"/>
      <c r="G5" s="38"/>
      <c r="I5" s="92"/>
    </row>
    <row r="6" spans="1:9" ht="23.1" customHeight="1">
      <c r="A6" s="63" t="s">
        <v>215</v>
      </c>
      <c r="B6" s="38" t="s">
        <v>6</v>
      </c>
      <c r="C6" s="64">
        <v>1</v>
      </c>
      <c r="D6" s="86">
        <f>I108</f>
        <v>0</v>
      </c>
      <c r="E6" s="73">
        <f t="shared" si="0"/>
        <v>0</v>
      </c>
      <c r="F6" s="38"/>
      <c r="G6" s="38"/>
      <c r="I6" s="92"/>
    </row>
    <row r="7" spans="1:9" ht="23.1" customHeight="1">
      <c r="A7" s="63" t="s">
        <v>216</v>
      </c>
      <c r="B7" s="38" t="s">
        <v>6</v>
      </c>
      <c r="C7" s="64">
        <v>1</v>
      </c>
      <c r="D7" s="86">
        <f>I129</f>
        <v>0</v>
      </c>
      <c r="E7" s="73">
        <f t="shared" si="0"/>
        <v>0</v>
      </c>
      <c r="F7" s="38"/>
      <c r="G7" s="38"/>
      <c r="I7" s="92"/>
    </row>
    <row r="8" spans="1:9" ht="23.1" customHeight="1">
      <c r="A8" s="63" t="s">
        <v>222</v>
      </c>
      <c r="B8" s="38" t="s">
        <v>6</v>
      </c>
      <c r="C8" s="64">
        <v>1</v>
      </c>
      <c r="D8" s="86">
        <f>I152</f>
        <v>0</v>
      </c>
      <c r="E8" s="73">
        <f t="shared" si="0"/>
        <v>0</v>
      </c>
      <c r="F8" s="38"/>
      <c r="G8" s="38"/>
      <c r="I8" s="92"/>
    </row>
    <row r="9" spans="1:9" ht="23.1" customHeight="1">
      <c r="A9" s="63" t="s">
        <v>217</v>
      </c>
      <c r="B9" s="38" t="s">
        <v>6</v>
      </c>
      <c r="C9" s="64">
        <v>1</v>
      </c>
      <c r="D9" s="86">
        <f>I171</f>
        <v>0</v>
      </c>
      <c r="E9" s="73">
        <f t="shared" si="0"/>
        <v>0</v>
      </c>
      <c r="F9" s="38"/>
      <c r="G9" s="38"/>
      <c r="I9" s="92"/>
    </row>
    <row r="10" spans="1:9" ht="23.1" customHeight="1">
      <c r="A10" s="38"/>
      <c r="B10" s="38"/>
      <c r="C10" s="38"/>
      <c r="D10" s="86"/>
      <c r="E10" s="86"/>
      <c r="F10" s="38"/>
      <c r="G10" s="38"/>
    </row>
    <row r="11" spans="1:9" ht="23.1" customHeight="1">
      <c r="A11" s="38" t="s">
        <v>7</v>
      </c>
      <c r="B11" s="38"/>
      <c r="C11" s="38"/>
      <c r="D11" s="86"/>
      <c r="E11" s="86">
        <f>SUM(E4:E10)</f>
        <v>0</v>
      </c>
      <c r="F11" s="38"/>
      <c r="G11" s="38"/>
    </row>
    <row r="12" spans="1:9" ht="23.1" customHeight="1">
      <c r="A12" s="38"/>
      <c r="B12" s="38"/>
      <c r="C12" s="38"/>
      <c r="D12" s="86"/>
      <c r="E12" s="86"/>
      <c r="F12" s="38"/>
      <c r="G12" s="38"/>
    </row>
    <row r="13" spans="1:9" ht="23.1" customHeight="1">
      <c r="A13" s="38"/>
      <c r="B13" s="38"/>
      <c r="C13" s="38"/>
      <c r="D13" s="86"/>
      <c r="E13" s="86"/>
      <c r="F13" s="38"/>
      <c r="G13" s="38"/>
    </row>
    <row r="14" spans="1:9" ht="23.1" customHeight="1">
      <c r="A14" s="67"/>
      <c r="B14" s="38"/>
      <c r="C14" s="38"/>
      <c r="D14" s="86"/>
      <c r="E14" s="86"/>
      <c r="F14" s="38"/>
      <c r="G14" s="38"/>
    </row>
    <row r="15" spans="1:9" ht="23.1" customHeight="1">
      <c r="A15" s="67"/>
      <c r="B15" s="38"/>
      <c r="C15" s="38"/>
      <c r="D15" s="86"/>
      <c r="E15" s="86"/>
      <c r="F15" s="38"/>
      <c r="G15" s="38"/>
    </row>
    <row r="16" spans="1:9" ht="23.1" customHeight="1">
      <c r="A16" s="67"/>
      <c r="B16" s="38"/>
      <c r="C16" s="38"/>
      <c r="D16" s="86"/>
      <c r="E16" s="86"/>
      <c r="F16" s="38"/>
      <c r="G16" s="38"/>
    </row>
    <row r="17" spans="1:7" ht="23.1" customHeight="1">
      <c r="A17" s="38"/>
      <c r="B17" s="38"/>
      <c r="C17" s="38"/>
      <c r="D17" s="86"/>
      <c r="E17" s="86"/>
      <c r="F17" s="38"/>
      <c r="G17" s="38"/>
    </row>
    <row r="18" spans="1:7" ht="23.1" customHeight="1">
      <c r="A18" s="38"/>
      <c r="B18" s="38"/>
      <c r="C18" s="38"/>
      <c r="D18" s="86"/>
      <c r="E18" s="86"/>
      <c r="F18" s="38"/>
      <c r="G18" s="38"/>
    </row>
    <row r="19" spans="1:7" ht="23.1" customHeight="1">
      <c r="A19" s="38"/>
      <c r="B19" s="38"/>
      <c r="C19" s="38"/>
      <c r="D19" s="86"/>
      <c r="E19" s="86"/>
      <c r="F19" s="38"/>
      <c r="G19" s="38"/>
    </row>
    <row r="20" spans="1:7" ht="23.1" customHeight="1">
      <c r="A20" s="38"/>
      <c r="B20" s="38"/>
      <c r="C20" s="38"/>
      <c r="D20" s="86"/>
      <c r="E20" s="86"/>
      <c r="F20" s="38"/>
      <c r="G20" s="38"/>
    </row>
    <row r="21" spans="1:7" ht="23.1" customHeight="1">
      <c r="A21" s="38"/>
      <c r="B21" s="38"/>
      <c r="C21" s="38"/>
      <c r="D21" s="86"/>
      <c r="E21" s="86"/>
      <c r="F21" s="38"/>
      <c r="G21" s="38"/>
    </row>
    <row r="22" spans="1:7" ht="23.1" customHeight="1"/>
    <row r="23" spans="1:7" ht="23.1" customHeight="1">
      <c r="A23" s="112" t="s">
        <v>9</v>
      </c>
      <c r="B23" s="112"/>
      <c r="C23" s="112"/>
      <c r="D23" s="112"/>
      <c r="E23" s="112"/>
      <c r="F23" s="112"/>
      <c r="G23" s="112"/>
    </row>
    <row r="24" spans="1:7" ht="23.1" customHeight="1">
      <c r="A24" s="59" t="s">
        <v>159</v>
      </c>
      <c r="B24" s="60">
        <v>57.6</v>
      </c>
      <c r="C24" s="60" t="s">
        <v>135</v>
      </c>
      <c r="D24" s="98" t="s">
        <v>246</v>
      </c>
      <c r="G24" s="61" t="s">
        <v>125</v>
      </c>
    </row>
    <row r="25" spans="1:7" ht="23.1" customHeight="1">
      <c r="A25" s="38" t="s">
        <v>0</v>
      </c>
      <c r="B25" s="38" t="s">
        <v>1</v>
      </c>
      <c r="C25" s="38" t="s">
        <v>2</v>
      </c>
      <c r="D25" s="86" t="s">
        <v>3</v>
      </c>
      <c r="E25" s="86" t="s">
        <v>4</v>
      </c>
      <c r="F25" s="38" t="s">
        <v>10</v>
      </c>
      <c r="G25" s="38" t="s">
        <v>11</v>
      </c>
    </row>
    <row r="26" spans="1:7" ht="23.1" customHeight="1">
      <c r="A26" s="68" t="s">
        <v>218</v>
      </c>
      <c r="B26" s="69"/>
      <c r="C26" s="64"/>
      <c r="D26" s="72"/>
      <c r="E26" s="86"/>
      <c r="F26" s="63"/>
      <c r="G26" s="63"/>
    </row>
    <row r="27" spans="1:7" ht="23.1" customHeight="1">
      <c r="A27" s="63" t="s">
        <v>111</v>
      </c>
      <c r="B27" s="69" t="s">
        <v>12</v>
      </c>
      <c r="C27" s="64">
        <f>B24/0.45*2+2</f>
        <v>258</v>
      </c>
      <c r="D27" s="96"/>
      <c r="E27" s="73">
        <f>C27*D27</f>
        <v>0</v>
      </c>
      <c r="F27" s="63" t="s">
        <v>161</v>
      </c>
      <c r="G27" s="63" t="s">
        <v>13</v>
      </c>
    </row>
    <row r="28" spans="1:7" ht="23.1" customHeight="1">
      <c r="A28" s="63" t="s">
        <v>112</v>
      </c>
      <c r="B28" s="69" t="s">
        <v>14</v>
      </c>
      <c r="C28" s="64">
        <f>C27/2</f>
        <v>129</v>
      </c>
      <c r="D28" s="96"/>
      <c r="E28" s="73">
        <f t="shared" ref="E28:E43" si="1">C28*D28</f>
        <v>0</v>
      </c>
      <c r="F28" s="63" t="s">
        <v>15</v>
      </c>
      <c r="G28" s="63" t="s">
        <v>119</v>
      </c>
    </row>
    <row r="29" spans="1:7" ht="23.1" customHeight="1">
      <c r="A29" s="63" t="s">
        <v>113</v>
      </c>
      <c r="B29" s="69" t="s">
        <v>12</v>
      </c>
      <c r="C29" s="71">
        <f>ROUNDUP(B24*7/5.4,0)</f>
        <v>75</v>
      </c>
      <c r="D29" s="96"/>
      <c r="E29" s="73">
        <f t="shared" si="1"/>
        <v>0</v>
      </c>
      <c r="F29" s="63" t="s">
        <v>16</v>
      </c>
      <c r="G29" s="63" t="s">
        <v>17</v>
      </c>
    </row>
    <row r="30" spans="1:7" ht="23.1" customHeight="1">
      <c r="A30" s="63" t="s">
        <v>18</v>
      </c>
      <c r="B30" s="69" t="s">
        <v>14</v>
      </c>
      <c r="C30" s="64">
        <f>C28</f>
        <v>129</v>
      </c>
      <c r="D30" s="96"/>
      <c r="E30" s="73">
        <f t="shared" si="1"/>
        <v>0</v>
      </c>
      <c r="F30" s="63" t="s">
        <v>19</v>
      </c>
      <c r="G30" s="63" t="s">
        <v>20</v>
      </c>
    </row>
    <row r="31" spans="1:7" ht="23.1" customHeight="1">
      <c r="A31" s="63" t="s">
        <v>21</v>
      </c>
      <c r="B31" s="69" t="s">
        <v>14</v>
      </c>
      <c r="C31" s="64">
        <f>C28*6</f>
        <v>774</v>
      </c>
      <c r="D31" s="96"/>
      <c r="E31" s="73">
        <f t="shared" si="1"/>
        <v>0</v>
      </c>
      <c r="F31" s="63" t="s">
        <v>22</v>
      </c>
      <c r="G31" s="63" t="s">
        <v>23</v>
      </c>
    </row>
    <row r="32" spans="1:7" ht="23.1" customHeight="1">
      <c r="A32" s="63" t="s">
        <v>24</v>
      </c>
      <c r="B32" s="69" t="s">
        <v>14</v>
      </c>
      <c r="C32" s="64">
        <v>14</v>
      </c>
      <c r="D32" s="96"/>
      <c r="E32" s="73">
        <f t="shared" si="1"/>
        <v>0</v>
      </c>
      <c r="F32" s="63">
        <v>22</v>
      </c>
      <c r="G32" s="63"/>
    </row>
    <row r="33" spans="1:9" ht="23.1" customHeight="1">
      <c r="A33" s="63" t="s">
        <v>25</v>
      </c>
      <c r="B33" s="69" t="s">
        <v>12</v>
      </c>
      <c r="C33" s="64">
        <f>ROUNDUP(B24*8/6,0)</f>
        <v>77</v>
      </c>
      <c r="D33" s="96"/>
      <c r="E33" s="73">
        <f t="shared" si="1"/>
        <v>0</v>
      </c>
      <c r="F33" s="63" t="s">
        <v>26</v>
      </c>
      <c r="G33" s="63" t="s">
        <v>27</v>
      </c>
    </row>
    <row r="34" spans="1:9" ht="23.1" customHeight="1">
      <c r="A34" s="63" t="s">
        <v>28</v>
      </c>
      <c r="B34" s="69" t="s">
        <v>12</v>
      </c>
      <c r="C34" s="64">
        <f>C28*8-16</f>
        <v>1016</v>
      </c>
      <c r="D34" s="96"/>
      <c r="E34" s="73">
        <f t="shared" si="1"/>
        <v>0</v>
      </c>
      <c r="F34" s="63">
        <v>25</v>
      </c>
      <c r="G34" s="63" t="s">
        <v>27</v>
      </c>
    </row>
    <row r="35" spans="1:9" ht="23.1" customHeight="1">
      <c r="A35" s="63" t="s">
        <v>29</v>
      </c>
      <c r="B35" s="69" t="s">
        <v>14</v>
      </c>
      <c r="C35" s="64">
        <v>16</v>
      </c>
      <c r="D35" s="96"/>
      <c r="E35" s="73">
        <f t="shared" si="1"/>
        <v>0</v>
      </c>
      <c r="F35" s="63"/>
      <c r="G35" s="63"/>
    </row>
    <row r="36" spans="1:9" ht="23.1" customHeight="1">
      <c r="A36" s="63" t="s">
        <v>30</v>
      </c>
      <c r="B36" s="69" t="s">
        <v>14</v>
      </c>
      <c r="C36" s="64">
        <v>16</v>
      </c>
      <c r="D36" s="96"/>
      <c r="E36" s="73">
        <f t="shared" si="1"/>
        <v>0</v>
      </c>
      <c r="F36" s="63">
        <v>25</v>
      </c>
      <c r="G36" s="63"/>
    </row>
    <row r="37" spans="1:9" ht="23.1" customHeight="1">
      <c r="A37" s="63" t="s">
        <v>31</v>
      </c>
      <c r="B37" s="69" t="s">
        <v>14</v>
      </c>
      <c r="C37" s="64">
        <v>16</v>
      </c>
      <c r="D37" s="96"/>
      <c r="E37" s="73">
        <f t="shared" si="1"/>
        <v>0</v>
      </c>
      <c r="F37" s="63" t="s">
        <v>32</v>
      </c>
      <c r="G37" s="63"/>
    </row>
    <row r="38" spans="1:9" ht="23.1" customHeight="1">
      <c r="A38" s="63" t="s">
        <v>33</v>
      </c>
      <c r="B38" s="69" t="s">
        <v>14</v>
      </c>
      <c r="C38" s="64">
        <v>16</v>
      </c>
      <c r="D38" s="96"/>
      <c r="E38" s="73">
        <f t="shared" si="1"/>
        <v>0</v>
      </c>
      <c r="F38" s="63" t="s">
        <v>34</v>
      </c>
      <c r="G38" s="63"/>
    </row>
    <row r="39" spans="1:9" ht="23.1" customHeight="1">
      <c r="A39" s="63" t="s">
        <v>25</v>
      </c>
      <c r="B39" s="69" t="s">
        <v>12</v>
      </c>
      <c r="C39" s="64">
        <v>7</v>
      </c>
      <c r="D39" s="96"/>
      <c r="E39" s="73">
        <f t="shared" si="1"/>
        <v>0</v>
      </c>
      <c r="F39" s="63" t="s">
        <v>26</v>
      </c>
      <c r="G39" s="63" t="s">
        <v>35</v>
      </c>
    </row>
    <row r="40" spans="1:9" ht="23.1" customHeight="1">
      <c r="A40" s="63" t="s">
        <v>36</v>
      </c>
      <c r="B40" s="69" t="s">
        <v>12</v>
      </c>
      <c r="C40" s="64">
        <f>ROUNDUP(B24*8/2,0)</f>
        <v>231</v>
      </c>
      <c r="D40" s="96"/>
      <c r="E40" s="73">
        <f t="shared" si="1"/>
        <v>0</v>
      </c>
      <c r="F40" s="63" t="s">
        <v>37</v>
      </c>
      <c r="G40" s="63"/>
    </row>
    <row r="41" spans="1:9" ht="23.1" customHeight="1">
      <c r="A41" s="63" t="s">
        <v>118</v>
      </c>
      <c r="B41" s="69" t="s">
        <v>12</v>
      </c>
      <c r="C41" s="64">
        <f>B24/1.8*2+2</f>
        <v>66</v>
      </c>
      <c r="D41" s="96"/>
      <c r="E41" s="73">
        <f t="shared" si="1"/>
        <v>0</v>
      </c>
      <c r="F41" s="63"/>
      <c r="G41" s="63" t="s">
        <v>38</v>
      </c>
    </row>
    <row r="42" spans="1:9" ht="23.1" customHeight="1">
      <c r="A42" s="63" t="s">
        <v>136</v>
      </c>
      <c r="B42" s="69" t="s">
        <v>14</v>
      </c>
      <c r="C42" s="64">
        <v>50</v>
      </c>
      <c r="D42" s="96"/>
      <c r="E42" s="73">
        <f t="shared" si="1"/>
        <v>0</v>
      </c>
      <c r="F42" s="63">
        <v>25</v>
      </c>
      <c r="G42" s="63"/>
    </row>
    <row r="43" spans="1:9" ht="23.1" customHeight="1">
      <c r="A43" s="63" t="s">
        <v>39</v>
      </c>
      <c r="B43" s="69" t="s">
        <v>12</v>
      </c>
      <c r="C43" s="64">
        <v>24</v>
      </c>
      <c r="D43" s="96"/>
      <c r="E43" s="73">
        <f t="shared" si="1"/>
        <v>0</v>
      </c>
      <c r="F43" s="63" t="s">
        <v>157</v>
      </c>
      <c r="G43" s="63" t="s">
        <v>138</v>
      </c>
    </row>
    <row r="44" spans="1:9" ht="23.1" customHeight="1">
      <c r="H44" s="94" t="s">
        <v>244</v>
      </c>
      <c r="I44" s="76">
        <f>SUM(E27:E43)</f>
        <v>0</v>
      </c>
    </row>
    <row r="45" spans="1:9" ht="23.1" customHeight="1">
      <c r="A45" s="112" t="s">
        <v>40</v>
      </c>
      <c r="B45" s="112"/>
      <c r="C45" s="112"/>
      <c r="D45" s="112"/>
      <c r="E45" s="112"/>
      <c r="F45" s="112"/>
      <c r="G45" s="112"/>
    </row>
    <row r="46" spans="1:9" ht="23.1" customHeight="1">
      <c r="A46" s="59" t="s">
        <v>159</v>
      </c>
      <c r="B46" s="60">
        <f>B24</f>
        <v>57.6</v>
      </c>
      <c r="C46" s="60" t="s">
        <v>135</v>
      </c>
      <c r="D46" s="98" t="s">
        <v>246</v>
      </c>
      <c r="G46" s="61" t="s">
        <v>126</v>
      </c>
    </row>
    <row r="47" spans="1:9" ht="23.1" customHeight="1">
      <c r="A47" s="38" t="s">
        <v>0</v>
      </c>
      <c r="B47" s="38" t="s">
        <v>1</v>
      </c>
      <c r="C47" s="38" t="s">
        <v>2</v>
      </c>
      <c r="D47" s="86" t="s">
        <v>3</v>
      </c>
      <c r="E47" s="86" t="s">
        <v>4</v>
      </c>
      <c r="F47" s="38" t="s">
        <v>10</v>
      </c>
      <c r="G47" s="38" t="s">
        <v>11</v>
      </c>
    </row>
    <row r="48" spans="1:9" ht="23.1" customHeight="1">
      <c r="A48" s="68" t="s">
        <v>218</v>
      </c>
      <c r="B48" s="69"/>
      <c r="C48" s="38"/>
      <c r="D48" s="72"/>
      <c r="E48" s="86"/>
      <c r="F48" s="63"/>
      <c r="G48" s="63"/>
    </row>
    <row r="49" spans="1:7" ht="23.1" customHeight="1">
      <c r="A49" s="63" t="s">
        <v>30</v>
      </c>
      <c r="B49" s="69" t="s">
        <v>14</v>
      </c>
      <c r="C49" s="64">
        <v>4</v>
      </c>
      <c r="D49" s="96"/>
      <c r="E49" s="73">
        <f>C49*D49</f>
        <v>0</v>
      </c>
      <c r="F49" s="63">
        <v>25</v>
      </c>
      <c r="G49" s="63" t="s">
        <v>46</v>
      </c>
    </row>
    <row r="50" spans="1:7" ht="23.1" customHeight="1">
      <c r="A50" s="63" t="s">
        <v>30</v>
      </c>
      <c r="B50" s="69" t="s">
        <v>14</v>
      </c>
      <c r="C50" s="64">
        <v>4</v>
      </c>
      <c r="D50" s="96"/>
      <c r="E50" s="73">
        <f t="shared" ref="E50:E58" si="2">C50*D50</f>
        <v>0</v>
      </c>
      <c r="F50" s="63">
        <v>22</v>
      </c>
      <c r="G50" s="63"/>
    </row>
    <row r="51" spans="1:7" ht="23.1" customHeight="1">
      <c r="A51" s="63" t="s">
        <v>31</v>
      </c>
      <c r="B51" s="69" t="s">
        <v>14</v>
      </c>
      <c r="C51" s="64">
        <v>4</v>
      </c>
      <c r="D51" s="96"/>
      <c r="E51" s="73">
        <f t="shared" si="2"/>
        <v>0</v>
      </c>
      <c r="F51" s="63" t="s">
        <v>32</v>
      </c>
      <c r="G51" s="63"/>
    </row>
    <row r="52" spans="1:7" ht="23.1" customHeight="1">
      <c r="A52" s="63" t="s">
        <v>33</v>
      </c>
      <c r="B52" s="69" t="s">
        <v>14</v>
      </c>
      <c r="C52" s="64">
        <v>4</v>
      </c>
      <c r="D52" s="96"/>
      <c r="E52" s="73">
        <f t="shared" si="2"/>
        <v>0</v>
      </c>
      <c r="F52" s="63" t="s">
        <v>34</v>
      </c>
      <c r="G52" s="63"/>
    </row>
    <row r="53" spans="1:7" ht="23.1" customHeight="1">
      <c r="A53" s="63" t="s">
        <v>47</v>
      </c>
      <c r="B53" s="69" t="s">
        <v>14</v>
      </c>
      <c r="C53" s="64">
        <f>C43*3</f>
        <v>72</v>
      </c>
      <c r="D53" s="96"/>
      <c r="E53" s="73">
        <f t="shared" si="2"/>
        <v>0</v>
      </c>
      <c r="F53" s="63">
        <v>25</v>
      </c>
      <c r="G53" s="63" t="s">
        <v>137</v>
      </c>
    </row>
    <row r="54" spans="1:7" ht="23.1" customHeight="1">
      <c r="A54" s="63" t="s">
        <v>47</v>
      </c>
      <c r="B54" s="69" t="s">
        <v>14</v>
      </c>
      <c r="C54" s="64">
        <f>C43*7</f>
        <v>168</v>
      </c>
      <c r="D54" s="96"/>
      <c r="E54" s="73">
        <f t="shared" si="2"/>
        <v>0</v>
      </c>
      <c r="F54" s="63">
        <v>22</v>
      </c>
      <c r="G54" s="63"/>
    </row>
    <row r="55" spans="1:7" ht="23.1" customHeight="1">
      <c r="A55" s="63" t="s">
        <v>48</v>
      </c>
      <c r="B55" s="69" t="s">
        <v>14</v>
      </c>
      <c r="C55" s="64">
        <f>C53+C54</f>
        <v>240</v>
      </c>
      <c r="D55" s="96"/>
      <c r="E55" s="73">
        <f t="shared" si="2"/>
        <v>0</v>
      </c>
      <c r="F55" s="63" t="s">
        <v>49</v>
      </c>
      <c r="G55" s="63"/>
    </row>
    <row r="56" spans="1:7" ht="23.1" customHeight="1">
      <c r="A56" s="63" t="s">
        <v>50</v>
      </c>
      <c r="B56" s="69" t="s">
        <v>14</v>
      </c>
      <c r="C56" s="64">
        <f>C53+C54</f>
        <v>240</v>
      </c>
      <c r="D56" s="96"/>
      <c r="E56" s="73">
        <f t="shared" si="2"/>
        <v>0</v>
      </c>
      <c r="F56" s="63" t="s">
        <v>51</v>
      </c>
      <c r="G56" s="63"/>
    </row>
    <row r="57" spans="1:7" ht="23.1" customHeight="1">
      <c r="A57" s="63" t="s">
        <v>160</v>
      </c>
      <c r="B57" s="69" t="s">
        <v>110</v>
      </c>
      <c r="C57" s="64">
        <v>2</v>
      </c>
      <c r="D57" s="96"/>
      <c r="E57" s="73">
        <f t="shared" si="2"/>
        <v>0</v>
      </c>
      <c r="F57" s="63"/>
      <c r="G57" s="63"/>
    </row>
    <row r="58" spans="1:7" ht="23.1" customHeight="1">
      <c r="A58" s="63" t="s">
        <v>52</v>
      </c>
      <c r="B58" s="69" t="s">
        <v>12</v>
      </c>
      <c r="C58" s="64">
        <f>ROUNDUP((B24/5),0)</f>
        <v>12</v>
      </c>
      <c r="D58" s="96"/>
      <c r="E58" s="73">
        <f t="shared" si="2"/>
        <v>0</v>
      </c>
      <c r="F58" s="63"/>
      <c r="G58" s="63" t="s">
        <v>103</v>
      </c>
    </row>
    <row r="59" spans="1:7" ht="23.1" customHeight="1">
      <c r="A59" s="63"/>
      <c r="B59" s="69"/>
      <c r="C59" s="64"/>
      <c r="D59" s="73"/>
      <c r="E59" s="73"/>
      <c r="F59" s="63"/>
      <c r="G59" s="63"/>
    </row>
    <row r="60" spans="1:7" ht="23.1" customHeight="1">
      <c r="A60" s="63"/>
      <c r="B60" s="69"/>
      <c r="C60" s="64"/>
      <c r="D60" s="73"/>
      <c r="E60" s="73"/>
      <c r="F60" s="63"/>
      <c r="G60" s="63"/>
    </row>
    <row r="61" spans="1:7" ht="23.1" customHeight="1">
      <c r="A61" s="63"/>
      <c r="B61" s="69"/>
      <c r="C61" s="64"/>
      <c r="D61" s="73"/>
      <c r="E61" s="73"/>
      <c r="F61" s="63"/>
      <c r="G61" s="63"/>
    </row>
    <row r="62" spans="1:7" ht="23.1" customHeight="1">
      <c r="A62" s="63"/>
      <c r="B62" s="38"/>
      <c r="C62" s="64"/>
      <c r="D62" s="73"/>
      <c r="E62" s="73" t="str">
        <f t="shared" ref="E62:E64" si="3">IF(C62=0,"",C62*D62)</f>
        <v/>
      </c>
      <c r="F62" s="63"/>
      <c r="G62" s="63"/>
    </row>
    <row r="63" spans="1:7" ht="23.1" customHeight="1">
      <c r="A63" s="63"/>
      <c r="B63" s="38"/>
      <c r="C63" s="64"/>
      <c r="D63" s="73"/>
      <c r="E63" s="73"/>
      <c r="F63" s="63"/>
      <c r="G63" s="63"/>
    </row>
    <row r="64" spans="1:7" ht="23.1" customHeight="1">
      <c r="A64" s="63"/>
      <c r="B64" s="38"/>
      <c r="C64" s="64"/>
      <c r="D64" s="73"/>
      <c r="E64" s="73" t="str">
        <f t="shared" si="3"/>
        <v/>
      </c>
      <c r="F64" s="63"/>
      <c r="G64" s="63"/>
    </row>
    <row r="65" spans="1:9" ht="23.1" customHeight="1">
      <c r="H65" s="6" t="s">
        <v>245</v>
      </c>
      <c r="I65" s="76">
        <f>SUM(E49:E64)</f>
        <v>0</v>
      </c>
    </row>
    <row r="66" spans="1:9" ht="23.1" customHeight="1"/>
    <row r="67" spans="1:9" ht="23.1" customHeight="1">
      <c r="A67" s="112" t="s">
        <v>41</v>
      </c>
      <c r="B67" s="112"/>
      <c r="C67" s="112"/>
      <c r="D67" s="112"/>
      <c r="E67" s="112"/>
      <c r="F67" s="112"/>
      <c r="G67" s="112"/>
    </row>
    <row r="68" spans="1:9" ht="23.1" customHeight="1">
      <c r="A68" s="59" t="s">
        <v>159</v>
      </c>
      <c r="B68" s="60">
        <f>B24</f>
        <v>57.6</v>
      </c>
      <c r="C68" s="60" t="s">
        <v>135</v>
      </c>
      <c r="D68" s="98" t="s">
        <v>246</v>
      </c>
      <c r="G68" s="61" t="s">
        <v>237</v>
      </c>
    </row>
    <row r="69" spans="1:9" ht="23.1" customHeight="1">
      <c r="A69" s="38" t="s">
        <v>0</v>
      </c>
      <c r="B69" s="38" t="s">
        <v>1</v>
      </c>
      <c r="C69" s="38" t="s">
        <v>2</v>
      </c>
      <c r="D69" s="86" t="s">
        <v>3</v>
      </c>
      <c r="E69" s="86" t="s">
        <v>4</v>
      </c>
      <c r="F69" s="38" t="s">
        <v>10</v>
      </c>
      <c r="G69" s="38" t="s">
        <v>11</v>
      </c>
    </row>
    <row r="70" spans="1:9" ht="23.1" customHeight="1">
      <c r="A70" s="68" t="s">
        <v>219</v>
      </c>
      <c r="B70" s="69"/>
      <c r="C70" s="38"/>
      <c r="D70" s="86"/>
      <c r="E70" s="86"/>
      <c r="F70" s="63"/>
      <c r="G70" s="63"/>
    </row>
    <row r="71" spans="1:9" ht="23.1" customHeight="1">
      <c r="A71" s="63" t="s">
        <v>158</v>
      </c>
      <c r="B71" s="69" t="s">
        <v>12</v>
      </c>
      <c r="C71" s="64">
        <v>14</v>
      </c>
      <c r="D71" s="96"/>
      <c r="E71" s="73">
        <f>C71*D71</f>
        <v>0</v>
      </c>
      <c r="F71" s="63" t="s">
        <v>16</v>
      </c>
      <c r="G71" s="63"/>
    </row>
    <row r="72" spans="1:9" ht="23.1" customHeight="1">
      <c r="A72" s="63" t="s">
        <v>30</v>
      </c>
      <c r="B72" s="69" t="s">
        <v>14</v>
      </c>
      <c r="C72" s="64">
        <v>2</v>
      </c>
      <c r="D72" s="96"/>
      <c r="E72" s="73">
        <f t="shared" ref="E72:E87" si="4">C72*D72</f>
        <v>0</v>
      </c>
      <c r="F72" s="63">
        <v>28</v>
      </c>
      <c r="G72" s="63"/>
    </row>
    <row r="73" spans="1:9" ht="23.1" customHeight="1">
      <c r="A73" s="63" t="s">
        <v>30</v>
      </c>
      <c r="B73" s="69" t="s">
        <v>14</v>
      </c>
      <c r="C73" s="64">
        <v>26</v>
      </c>
      <c r="D73" s="96"/>
      <c r="E73" s="73">
        <f t="shared" si="4"/>
        <v>0</v>
      </c>
      <c r="F73" s="63">
        <v>25</v>
      </c>
      <c r="G73" s="63"/>
    </row>
    <row r="74" spans="1:9" ht="23.1" customHeight="1">
      <c r="A74" s="63" t="s">
        <v>30</v>
      </c>
      <c r="B74" s="69" t="s">
        <v>14</v>
      </c>
      <c r="C74" s="64">
        <v>26</v>
      </c>
      <c r="D74" s="96"/>
      <c r="E74" s="73">
        <f t="shared" si="4"/>
        <v>0</v>
      </c>
      <c r="F74" s="63">
        <v>22</v>
      </c>
      <c r="G74" s="63"/>
    </row>
    <row r="75" spans="1:9" ht="23.1" customHeight="1">
      <c r="A75" s="63" t="s">
        <v>31</v>
      </c>
      <c r="B75" s="69" t="s">
        <v>14</v>
      </c>
      <c r="C75" s="64">
        <v>26</v>
      </c>
      <c r="D75" s="96"/>
      <c r="E75" s="73">
        <f t="shared" si="4"/>
        <v>0</v>
      </c>
      <c r="F75" s="63" t="s">
        <v>32</v>
      </c>
      <c r="G75" s="63"/>
    </row>
    <row r="76" spans="1:9" ht="23.1" customHeight="1">
      <c r="A76" s="63" t="s">
        <v>33</v>
      </c>
      <c r="B76" s="69" t="s">
        <v>14</v>
      </c>
      <c r="C76" s="64">
        <v>26</v>
      </c>
      <c r="D76" s="96"/>
      <c r="E76" s="73">
        <f t="shared" si="4"/>
        <v>0</v>
      </c>
      <c r="F76" s="63" t="s">
        <v>34</v>
      </c>
      <c r="G76" s="63"/>
    </row>
    <row r="77" spans="1:9" ht="23.1" customHeight="1">
      <c r="A77" s="63" t="s">
        <v>25</v>
      </c>
      <c r="B77" s="69" t="s">
        <v>12</v>
      </c>
      <c r="C77" s="64">
        <v>12</v>
      </c>
      <c r="D77" s="96"/>
      <c r="E77" s="73">
        <f t="shared" si="4"/>
        <v>0</v>
      </c>
      <c r="F77" s="63" t="s">
        <v>26</v>
      </c>
      <c r="G77" s="63" t="s">
        <v>53</v>
      </c>
    </row>
    <row r="78" spans="1:9" ht="23.1" customHeight="1">
      <c r="A78" s="63" t="s">
        <v>36</v>
      </c>
      <c r="B78" s="69" t="s">
        <v>12</v>
      </c>
      <c r="C78" s="64">
        <v>60</v>
      </c>
      <c r="D78" s="96"/>
      <c r="E78" s="73">
        <f t="shared" si="4"/>
        <v>0</v>
      </c>
      <c r="F78" s="63" t="s">
        <v>37</v>
      </c>
      <c r="G78" s="63"/>
    </row>
    <row r="79" spans="1:9" ht="23.1" customHeight="1">
      <c r="A79" s="63" t="s">
        <v>28</v>
      </c>
      <c r="B79" s="69" t="s">
        <v>14</v>
      </c>
      <c r="C79" s="64">
        <v>24</v>
      </c>
      <c r="D79" s="96"/>
      <c r="E79" s="73">
        <f t="shared" si="4"/>
        <v>0</v>
      </c>
      <c r="F79" s="63">
        <v>22</v>
      </c>
      <c r="G79" s="63"/>
    </row>
    <row r="80" spans="1:9" ht="23.1" customHeight="1">
      <c r="A80" s="63" t="s">
        <v>54</v>
      </c>
      <c r="B80" s="69" t="s">
        <v>14</v>
      </c>
      <c r="C80" s="64">
        <v>32</v>
      </c>
      <c r="D80" s="96"/>
      <c r="E80" s="73">
        <f t="shared" si="4"/>
        <v>0</v>
      </c>
      <c r="F80" s="63">
        <v>22</v>
      </c>
      <c r="G80" s="63"/>
    </row>
    <row r="81" spans="1:9" ht="23.1" customHeight="1">
      <c r="A81" s="63" t="s">
        <v>29</v>
      </c>
      <c r="B81" s="69" t="s">
        <v>14</v>
      </c>
      <c r="C81" s="64">
        <v>40</v>
      </c>
      <c r="D81" s="96"/>
      <c r="E81" s="73">
        <f t="shared" si="4"/>
        <v>0</v>
      </c>
      <c r="F81" s="63"/>
      <c r="G81" s="63"/>
    </row>
    <row r="82" spans="1:9" ht="23.1" customHeight="1">
      <c r="A82" s="63" t="s">
        <v>30</v>
      </c>
      <c r="B82" s="69" t="s">
        <v>14</v>
      </c>
      <c r="C82" s="64">
        <v>16</v>
      </c>
      <c r="D82" s="96"/>
      <c r="E82" s="73">
        <f t="shared" si="4"/>
        <v>0</v>
      </c>
      <c r="F82" s="63">
        <v>22</v>
      </c>
      <c r="G82" s="63"/>
    </row>
    <row r="83" spans="1:9" ht="23.1" customHeight="1">
      <c r="A83" s="63" t="s">
        <v>30</v>
      </c>
      <c r="B83" s="69" t="s">
        <v>14</v>
      </c>
      <c r="C83" s="64">
        <v>36</v>
      </c>
      <c r="D83" s="96"/>
      <c r="E83" s="73">
        <f t="shared" si="4"/>
        <v>0</v>
      </c>
      <c r="F83" s="63">
        <v>25</v>
      </c>
      <c r="G83" s="63"/>
    </row>
    <row r="84" spans="1:9" ht="23.1" customHeight="1">
      <c r="A84" s="63" t="s">
        <v>31</v>
      </c>
      <c r="B84" s="69" t="s">
        <v>14</v>
      </c>
      <c r="C84" s="64">
        <v>36</v>
      </c>
      <c r="D84" s="96"/>
      <c r="E84" s="73">
        <f t="shared" si="4"/>
        <v>0</v>
      </c>
      <c r="F84" s="63" t="s">
        <v>32</v>
      </c>
      <c r="G84" s="63"/>
    </row>
    <row r="85" spans="1:9" ht="23.1" customHeight="1">
      <c r="A85" s="63" t="s">
        <v>33</v>
      </c>
      <c r="B85" s="69" t="s">
        <v>14</v>
      </c>
      <c r="C85" s="64">
        <v>36</v>
      </c>
      <c r="D85" s="96"/>
      <c r="E85" s="73">
        <f t="shared" si="4"/>
        <v>0</v>
      </c>
      <c r="F85" s="63" t="s">
        <v>34</v>
      </c>
      <c r="G85" s="63"/>
    </row>
    <row r="86" spans="1:9" ht="23.1" customHeight="1">
      <c r="A86" s="63" t="s">
        <v>101</v>
      </c>
      <c r="B86" s="69" t="s">
        <v>55</v>
      </c>
      <c r="C86" s="64">
        <v>2</v>
      </c>
      <c r="D86" s="96"/>
      <c r="E86" s="73">
        <f t="shared" si="4"/>
        <v>0</v>
      </c>
      <c r="F86" s="63" t="s">
        <v>163</v>
      </c>
      <c r="G86" s="63"/>
    </row>
    <row r="87" spans="1:9" ht="23.1" customHeight="1">
      <c r="A87" s="63" t="s">
        <v>102</v>
      </c>
      <c r="B87" s="69" t="s">
        <v>14</v>
      </c>
      <c r="C87" s="64">
        <v>4</v>
      </c>
      <c r="D87" s="96"/>
      <c r="E87" s="73">
        <f t="shared" si="4"/>
        <v>0</v>
      </c>
      <c r="F87" s="63"/>
      <c r="G87" s="63"/>
    </row>
    <row r="88" spans="1:9" ht="23.1" customHeight="1">
      <c r="H88" s="6" t="s">
        <v>225</v>
      </c>
      <c r="I88" s="76">
        <f>SUM(E71:E87)</f>
        <v>0</v>
      </c>
    </row>
    <row r="89" spans="1:9" ht="23.1" customHeight="1">
      <c r="A89" s="112" t="s">
        <v>42</v>
      </c>
      <c r="B89" s="112"/>
      <c r="C89" s="112"/>
      <c r="D89" s="112"/>
      <c r="E89" s="112"/>
      <c r="F89" s="112"/>
      <c r="G89" s="112"/>
    </row>
    <row r="90" spans="1:9" ht="23.1" customHeight="1">
      <c r="A90" s="59" t="s">
        <v>159</v>
      </c>
      <c r="B90" s="60">
        <f>B24</f>
        <v>57.6</v>
      </c>
      <c r="C90" s="60" t="s">
        <v>135</v>
      </c>
      <c r="D90" s="98" t="s">
        <v>246</v>
      </c>
      <c r="G90" s="61" t="s">
        <v>238</v>
      </c>
    </row>
    <row r="91" spans="1:9" ht="23.1" customHeight="1">
      <c r="A91" s="38" t="s">
        <v>0</v>
      </c>
      <c r="B91" s="38" t="s">
        <v>1</v>
      </c>
      <c r="C91" s="38" t="s">
        <v>2</v>
      </c>
      <c r="D91" s="86" t="s">
        <v>3</v>
      </c>
      <c r="E91" s="86" t="s">
        <v>4</v>
      </c>
      <c r="F91" s="38" t="s">
        <v>10</v>
      </c>
      <c r="G91" s="38" t="s">
        <v>11</v>
      </c>
    </row>
    <row r="92" spans="1:9" ht="23.1" customHeight="1">
      <c r="A92" s="68" t="s">
        <v>220</v>
      </c>
      <c r="B92" s="69"/>
      <c r="C92" s="38"/>
      <c r="D92" s="86"/>
      <c r="E92" s="86"/>
      <c r="F92" s="63"/>
      <c r="G92" s="63"/>
    </row>
    <row r="93" spans="1:9" ht="23.1" customHeight="1">
      <c r="A93" s="63" t="s">
        <v>56</v>
      </c>
      <c r="B93" s="69" t="s">
        <v>57</v>
      </c>
      <c r="C93" s="64">
        <f>B90+1</f>
        <v>58.6</v>
      </c>
      <c r="D93" s="96"/>
      <c r="E93" s="73">
        <f>C93*D93</f>
        <v>0</v>
      </c>
      <c r="F93" s="63" t="s">
        <v>162</v>
      </c>
      <c r="G93" s="78" t="s">
        <v>58</v>
      </c>
    </row>
    <row r="94" spans="1:9" ht="23.1" customHeight="1">
      <c r="A94" s="63" t="s">
        <v>56</v>
      </c>
      <c r="B94" s="69" t="s">
        <v>57</v>
      </c>
      <c r="C94" s="64">
        <f>B90</f>
        <v>57.6</v>
      </c>
      <c r="D94" s="96"/>
      <c r="E94" s="73">
        <f t="shared" ref="E94:E103" si="5">C94*D94</f>
        <v>0</v>
      </c>
      <c r="F94" s="63" t="s">
        <v>128</v>
      </c>
      <c r="G94" s="78" t="s">
        <v>59</v>
      </c>
    </row>
    <row r="95" spans="1:9" ht="23.1" customHeight="1">
      <c r="A95" s="63" t="s">
        <v>56</v>
      </c>
      <c r="B95" s="69" t="s">
        <v>57</v>
      </c>
      <c r="C95" s="64">
        <v>8</v>
      </c>
      <c r="D95" s="96"/>
      <c r="E95" s="73">
        <f t="shared" si="5"/>
        <v>0</v>
      </c>
      <c r="F95" s="63" t="s">
        <v>129</v>
      </c>
      <c r="G95" s="78" t="s">
        <v>60</v>
      </c>
    </row>
    <row r="96" spans="1:9" ht="23.1" customHeight="1">
      <c r="A96" s="63" t="s">
        <v>56</v>
      </c>
      <c r="B96" s="69" t="s">
        <v>57</v>
      </c>
      <c r="C96" s="64">
        <f>B90</f>
        <v>57.6</v>
      </c>
      <c r="D96" s="96"/>
      <c r="E96" s="73">
        <f t="shared" si="5"/>
        <v>0</v>
      </c>
      <c r="F96" s="63" t="s">
        <v>130</v>
      </c>
      <c r="G96" s="78" t="s">
        <v>132</v>
      </c>
    </row>
    <row r="97" spans="1:9" ht="23.1" customHeight="1">
      <c r="A97" s="63" t="s">
        <v>56</v>
      </c>
      <c r="B97" s="69" t="s">
        <v>57</v>
      </c>
      <c r="C97" s="64">
        <f>B90</f>
        <v>57.6</v>
      </c>
      <c r="D97" s="96"/>
      <c r="E97" s="73">
        <f t="shared" si="5"/>
        <v>0</v>
      </c>
      <c r="F97" s="63" t="s">
        <v>131</v>
      </c>
      <c r="G97" s="78" t="s">
        <v>132</v>
      </c>
    </row>
    <row r="98" spans="1:9" ht="23.1" customHeight="1">
      <c r="A98" s="63" t="s">
        <v>56</v>
      </c>
      <c r="B98" s="69" t="s">
        <v>57</v>
      </c>
      <c r="C98" s="64">
        <v>20</v>
      </c>
      <c r="D98" s="96"/>
      <c r="E98" s="73">
        <f t="shared" si="5"/>
        <v>0</v>
      </c>
      <c r="F98" s="63" t="s">
        <v>61</v>
      </c>
      <c r="G98" s="78" t="s">
        <v>62</v>
      </c>
    </row>
    <row r="99" spans="1:9" ht="23.1" customHeight="1">
      <c r="A99" s="63" t="s">
        <v>63</v>
      </c>
      <c r="B99" s="69" t="s">
        <v>57</v>
      </c>
      <c r="C99" s="64">
        <f>B90*2</f>
        <v>115.2</v>
      </c>
      <c r="D99" s="96"/>
      <c r="E99" s="73">
        <f t="shared" si="5"/>
        <v>0</v>
      </c>
      <c r="F99" s="63" t="s">
        <v>133</v>
      </c>
      <c r="G99" s="78" t="s">
        <v>64</v>
      </c>
    </row>
    <row r="100" spans="1:9" ht="23.1" customHeight="1">
      <c r="A100" s="63" t="s">
        <v>166</v>
      </c>
      <c r="B100" s="69" t="s">
        <v>142</v>
      </c>
      <c r="C100" s="64">
        <v>230</v>
      </c>
      <c r="D100" s="96"/>
      <c r="E100" s="73">
        <f t="shared" si="5"/>
        <v>0</v>
      </c>
      <c r="F100" s="63" t="s">
        <v>139</v>
      </c>
      <c r="G100" s="78" t="s">
        <v>174</v>
      </c>
    </row>
    <row r="101" spans="1:9" ht="23.1" customHeight="1">
      <c r="A101" s="63" t="s">
        <v>151</v>
      </c>
      <c r="B101" s="69" t="s">
        <v>142</v>
      </c>
      <c r="C101" s="38">
        <v>180</v>
      </c>
      <c r="D101" s="96"/>
      <c r="E101" s="73">
        <f t="shared" si="5"/>
        <v>0</v>
      </c>
      <c r="F101" s="63" t="s">
        <v>152</v>
      </c>
      <c r="G101" s="63" t="s">
        <v>153</v>
      </c>
    </row>
    <row r="102" spans="1:9" ht="23.1" customHeight="1">
      <c r="A102" s="63" t="s">
        <v>151</v>
      </c>
      <c r="B102" s="69" t="s">
        <v>142</v>
      </c>
      <c r="C102" s="38">
        <v>24</v>
      </c>
      <c r="D102" s="96"/>
      <c r="E102" s="73">
        <f t="shared" si="5"/>
        <v>0</v>
      </c>
      <c r="F102" s="63" t="s">
        <v>152</v>
      </c>
      <c r="G102" s="63" t="s">
        <v>154</v>
      </c>
    </row>
    <row r="103" spans="1:9" ht="23.1" customHeight="1">
      <c r="A103" s="63" t="s">
        <v>155</v>
      </c>
      <c r="B103" s="69" t="s">
        <v>12</v>
      </c>
      <c r="C103" s="38">
        <f>ROUNDUP(B90/0.5*4,0)</f>
        <v>461</v>
      </c>
      <c r="D103" s="96"/>
      <c r="E103" s="73">
        <f t="shared" si="5"/>
        <v>0</v>
      </c>
      <c r="F103" s="63"/>
      <c r="G103" s="63" t="s">
        <v>156</v>
      </c>
    </row>
    <row r="104" spans="1:9" ht="23.1" customHeight="1">
      <c r="A104" s="63"/>
      <c r="B104" s="69"/>
      <c r="C104" s="38"/>
      <c r="D104" s="89"/>
      <c r="E104" s="73" t="str">
        <f t="shared" ref="E104:E107" si="6">IF(C104=0,"",C104*D104)</f>
        <v/>
      </c>
      <c r="F104" s="63"/>
      <c r="G104" s="63"/>
    </row>
    <row r="105" spans="1:9" ht="23.1" customHeight="1">
      <c r="A105" s="63"/>
      <c r="B105" s="69"/>
      <c r="C105" s="38"/>
      <c r="D105" s="89"/>
      <c r="E105" s="73" t="str">
        <f t="shared" si="6"/>
        <v/>
      </c>
      <c r="F105" s="63"/>
      <c r="G105" s="63"/>
    </row>
    <row r="106" spans="1:9" ht="23.1" customHeight="1">
      <c r="A106" s="63"/>
      <c r="B106" s="69"/>
      <c r="C106" s="38"/>
      <c r="D106" s="89"/>
      <c r="E106" s="73" t="str">
        <f t="shared" si="6"/>
        <v/>
      </c>
      <c r="F106" s="63"/>
      <c r="G106" s="63"/>
    </row>
    <row r="107" spans="1:9" ht="23.1" customHeight="1">
      <c r="A107" s="63"/>
      <c r="B107" s="69"/>
      <c r="C107" s="38"/>
      <c r="D107" s="89"/>
      <c r="E107" s="73" t="str">
        <f t="shared" si="6"/>
        <v/>
      </c>
      <c r="F107" s="63"/>
      <c r="G107" s="63"/>
    </row>
    <row r="108" spans="1:9" ht="23.1" customHeight="1">
      <c r="A108" s="75"/>
      <c r="B108" s="75"/>
      <c r="C108" s="75"/>
      <c r="D108" s="86"/>
      <c r="E108" s="88"/>
      <c r="F108" s="75"/>
      <c r="G108" s="75"/>
      <c r="H108" s="6" t="s">
        <v>226</v>
      </c>
      <c r="I108" s="76">
        <f>SUM(E93:E107)</f>
        <v>0</v>
      </c>
    </row>
    <row r="109" spans="1:9" ht="23.1" customHeight="1"/>
    <row r="110" spans="1:9" ht="23.1" customHeight="1">
      <c r="A110" s="112" t="s">
        <v>43</v>
      </c>
      <c r="B110" s="112"/>
      <c r="C110" s="112"/>
      <c r="D110" s="112"/>
      <c r="E110" s="112"/>
      <c r="F110" s="112"/>
      <c r="G110" s="112"/>
    </row>
    <row r="111" spans="1:9" ht="23.1" customHeight="1">
      <c r="A111" s="59" t="s">
        <v>159</v>
      </c>
      <c r="B111" s="60">
        <f>B24</f>
        <v>57.6</v>
      </c>
      <c r="C111" s="60" t="s">
        <v>135</v>
      </c>
      <c r="D111" s="98" t="s">
        <v>246</v>
      </c>
      <c r="G111" s="61" t="s">
        <v>239</v>
      </c>
    </row>
    <row r="112" spans="1:9" ht="23.1" customHeight="1">
      <c r="A112" s="38" t="s">
        <v>0</v>
      </c>
      <c r="B112" s="38" t="s">
        <v>1</v>
      </c>
      <c r="C112" s="38" t="s">
        <v>2</v>
      </c>
      <c r="D112" s="86" t="s">
        <v>3</v>
      </c>
      <c r="E112" s="86" t="s">
        <v>4</v>
      </c>
      <c r="F112" s="38" t="s">
        <v>10</v>
      </c>
      <c r="G112" s="38" t="s">
        <v>11</v>
      </c>
    </row>
    <row r="113" spans="1:7" ht="23.1" customHeight="1">
      <c r="A113" s="68" t="s">
        <v>221</v>
      </c>
      <c r="B113" s="69"/>
      <c r="C113" s="38"/>
      <c r="D113" s="86"/>
      <c r="E113" s="86"/>
      <c r="F113" s="63"/>
      <c r="G113" s="63"/>
    </row>
    <row r="114" spans="1:7" ht="23.1" customHeight="1">
      <c r="A114" s="63" t="s">
        <v>167</v>
      </c>
      <c r="B114" s="69" t="s">
        <v>66</v>
      </c>
      <c r="C114" s="64">
        <v>2</v>
      </c>
      <c r="D114" s="96"/>
      <c r="E114" s="73">
        <f>C114*D114</f>
        <v>0</v>
      </c>
      <c r="F114" s="63"/>
      <c r="G114" s="63"/>
    </row>
    <row r="115" spans="1:7" ht="23.1" customHeight="1">
      <c r="A115" s="63" t="s">
        <v>168</v>
      </c>
      <c r="B115" s="69" t="s">
        <v>66</v>
      </c>
      <c r="C115" s="64">
        <v>1</v>
      </c>
      <c r="D115" s="96"/>
      <c r="E115" s="73">
        <f t="shared" ref="E115:E120" si="7">C115*D115</f>
        <v>0</v>
      </c>
      <c r="F115" s="63"/>
      <c r="G115" s="63"/>
    </row>
    <row r="116" spans="1:7" ht="23.1" customHeight="1">
      <c r="A116" s="63" t="s">
        <v>67</v>
      </c>
      <c r="B116" s="69" t="s">
        <v>12</v>
      </c>
      <c r="C116" s="64">
        <f>B111/5.4*3</f>
        <v>32</v>
      </c>
      <c r="D116" s="96"/>
      <c r="E116" s="73">
        <f t="shared" si="7"/>
        <v>0</v>
      </c>
      <c r="F116" s="63" t="s">
        <v>169</v>
      </c>
      <c r="G116" s="63" t="s">
        <v>140</v>
      </c>
    </row>
    <row r="117" spans="1:7" ht="23.1" customHeight="1">
      <c r="A117" s="63" t="s">
        <v>68</v>
      </c>
      <c r="B117" s="69" t="s">
        <v>12</v>
      </c>
      <c r="C117" s="64">
        <v>4</v>
      </c>
      <c r="D117" s="96"/>
      <c r="E117" s="73">
        <f t="shared" si="7"/>
        <v>0</v>
      </c>
      <c r="F117" s="63" t="s">
        <v>148</v>
      </c>
      <c r="G117" s="63"/>
    </row>
    <row r="118" spans="1:7" ht="23.1" customHeight="1">
      <c r="A118" s="63" t="s">
        <v>69</v>
      </c>
      <c r="B118" s="69" t="s">
        <v>14</v>
      </c>
      <c r="C118" s="64">
        <f>B111/0.9*3</f>
        <v>192</v>
      </c>
      <c r="D118" s="96"/>
      <c r="E118" s="73">
        <f t="shared" si="7"/>
        <v>0</v>
      </c>
      <c r="F118" s="63" t="s">
        <v>170</v>
      </c>
      <c r="G118" s="63" t="s">
        <v>70</v>
      </c>
    </row>
    <row r="119" spans="1:7" ht="23.1" customHeight="1">
      <c r="A119" s="63" t="s">
        <v>71</v>
      </c>
      <c r="B119" s="69" t="s">
        <v>14</v>
      </c>
      <c r="C119" s="64">
        <f>B111/0.9*6</f>
        <v>384</v>
      </c>
      <c r="D119" s="96"/>
      <c r="E119" s="73">
        <f t="shared" si="7"/>
        <v>0</v>
      </c>
      <c r="F119" s="63"/>
      <c r="G119" s="63" t="s">
        <v>70</v>
      </c>
    </row>
    <row r="120" spans="1:7" ht="23.1" customHeight="1">
      <c r="A120" s="63" t="s">
        <v>150</v>
      </c>
      <c r="B120" s="69" t="s">
        <v>65</v>
      </c>
      <c r="C120" s="64">
        <v>1</v>
      </c>
      <c r="D120" s="96"/>
      <c r="E120" s="73">
        <f t="shared" si="7"/>
        <v>0</v>
      </c>
      <c r="F120" s="63" t="s">
        <v>72</v>
      </c>
      <c r="G120" s="63" t="s">
        <v>73</v>
      </c>
    </row>
    <row r="121" spans="1:7" ht="23.1" customHeight="1">
      <c r="A121" s="63"/>
      <c r="B121" s="69"/>
      <c r="C121" s="38"/>
      <c r="D121" s="89"/>
      <c r="E121" s="73"/>
      <c r="F121" s="63"/>
      <c r="G121" s="63"/>
    </row>
    <row r="122" spans="1:7" ht="23.1" customHeight="1">
      <c r="A122" s="63"/>
      <c r="B122" s="69"/>
      <c r="C122" s="38"/>
      <c r="D122" s="89"/>
      <c r="E122" s="73"/>
      <c r="F122" s="63"/>
      <c r="G122" s="63"/>
    </row>
    <row r="123" spans="1:7" ht="23.1" customHeight="1">
      <c r="A123" s="63"/>
      <c r="B123" s="38"/>
      <c r="C123" s="38"/>
      <c r="D123" s="89"/>
      <c r="E123" s="73"/>
      <c r="F123" s="63"/>
      <c r="G123" s="63"/>
    </row>
    <row r="124" spans="1:7" ht="23.1" customHeight="1">
      <c r="A124" s="63"/>
      <c r="B124" s="38"/>
      <c r="C124" s="38"/>
      <c r="D124" s="89"/>
      <c r="E124" s="73"/>
      <c r="F124" s="63"/>
      <c r="G124" s="63"/>
    </row>
    <row r="125" spans="1:7" ht="23.1" customHeight="1">
      <c r="A125" s="63"/>
      <c r="B125" s="38"/>
      <c r="C125" s="38"/>
      <c r="D125" s="89"/>
      <c r="E125" s="73"/>
      <c r="F125" s="63"/>
      <c r="G125" s="63"/>
    </row>
    <row r="126" spans="1:7" ht="23.1" customHeight="1">
      <c r="A126" s="63"/>
      <c r="B126" s="38"/>
      <c r="C126" s="38"/>
      <c r="D126" s="89"/>
      <c r="E126" s="73"/>
      <c r="F126" s="63"/>
      <c r="G126" s="63"/>
    </row>
    <row r="127" spans="1:7" ht="23.1" customHeight="1">
      <c r="A127" s="63"/>
      <c r="B127" s="38"/>
      <c r="C127" s="38"/>
      <c r="D127" s="89"/>
      <c r="E127" s="73"/>
      <c r="F127" s="63"/>
      <c r="G127" s="63"/>
    </row>
    <row r="128" spans="1:7" ht="23.1" customHeight="1">
      <c r="A128" s="63"/>
      <c r="B128" s="38"/>
      <c r="C128" s="38"/>
      <c r="D128" s="89"/>
      <c r="E128" s="73"/>
      <c r="F128" s="63"/>
      <c r="G128" s="63"/>
    </row>
    <row r="129" spans="1:9" ht="23.1" customHeight="1">
      <c r="A129" s="75"/>
      <c r="B129" s="75"/>
      <c r="C129" s="75"/>
      <c r="D129" s="86"/>
      <c r="E129" s="88"/>
      <c r="F129" s="75"/>
      <c r="G129" s="75"/>
      <c r="H129" s="6" t="s">
        <v>227</v>
      </c>
      <c r="I129" s="76">
        <f>SUM(E114:E128)</f>
        <v>0</v>
      </c>
    </row>
    <row r="130" spans="1:9" ht="23.1" customHeight="1"/>
    <row r="131" spans="1:9" ht="23.1" customHeight="1">
      <c r="A131" s="112" t="s">
        <v>44</v>
      </c>
      <c r="B131" s="112"/>
      <c r="C131" s="112"/>
      <c r="D131" s="112"/>
      <c r="E131" s="112"/>
      <c r="F131" s="112"/>
      <c r="G131" s="112"/>
    </row>
    <row r="132" spans="1:9" ht="23.1" customHeight="1">
      <c r="A132" s="59" t="s">
        <v>159</v>
      </c>
      <c r="B132" s="60">
        <f>B24</f>
        <v>57.6</v>
      </c>
      <c r="C132" s="60" t="s">
        <v>135</v>
      </c>
      <c r="D132" s="98" t="s">
        <v>246</v>
      </c>
      <c r="G132" s="61" t="s">
        <v>240</v>
      </c>
    </row>
    <row r="133" spans="1:9" ht="23.1" customHeight="1">
      <c r="A133" s="38" t="s">
        <v>0</v>
      </c>
      <c r="B133" s="38" t="s">
        <v>1</v>
      </c>
      <c r="C133" s="38" t="s">
        <v>2</v>
      </c>
      <c r="D133" s="86" t="s">
        <v>3</v>
      </c>
      <c r="E133" s="86" t="s">
        <v>4</v>
      </c>
      <c r="F133" s="38" t="s">
        <v>10</v>
      </c>
      <c r="G133" s="38" t="s">
        <v>11</v>
      </c>
    </row>
    <row r="134" spans="1:9" ht="23.1" customHeight="1">
      <c r="A134" s="68" t="s">
        <v>223</v>
      </c>
      <c r="B134" s="69"/>
      <c r="C134" s="38"/>
      <c r="D134" s="86"/>
      <c r="E134" s="86"/>
      <c r="F134" s="63"/>
      <c r="G134" s="63"/>
    </row>
    <row r="135" spans="1:9" ht="23.1" customHeight="1">
      <c r="A135" s="63" t="s">
        <v>114</v>
      </c>
      <c r="B135" s="69" t="s">
        <v>12</v>
      </c>
      <c r="C135" s="64">
        <f>ROUNDUP((B132/1.35*2),0)</f>
        <v>86</v>
      </c>
      <c r="D135" s="96"/>
      <c r="E135" s="73">
        <f>C135*D135</f>
        <v>0</v>
      </c>
      <c r="F135" s="63" t="s">
        <v>144</v>
      </c>
      <c r="G135" s="63" t="s">
        <v>74</v>
      </c>
    </row>
    <row r="136" spans="1:9" ht="23.1" customHeight="1">
      <c r="A136" s="63" t="s">
        <v>115</v>
      </c>
      <c r="B136" s="69" t="s">
        <v>14</v>
      </c>
      <c r="C136" s="64">
        <f>C135/2</f>
        <v>43</v>
      </c>
      <c r="D136" s="96"/>
      <c r="E136" s="73">
        <f t="shared" ref="E136:E151" si="8">C136*D136</f>
        <v>0</v>
      </c>
      <c r="F136" s="63" t="s">
        <v>146</v>
      </c>
      <c r="G136" s="63"/>
    </row>
    <row r="137" spans="1:9" ht="23.1" customHeight="1">
      <c r="A137" s="63" t="s">
        <v>116</v>
      </c>
      <c r="B137" s="69" t="s">
        <v>12</v>
      </c>
      <c r="C137" s="64">
        <f>B132*3/5.4</f>
        <v>32</v>
      </c>
      <c r="D137" s="96"/>
      <c r="E137" s="73">
        <f t="shared" si="8"/>
        <v>0</v>
      </c>
      <c r="F137" s="63" t="s">
        <v>75</v>
      </c>
      <c r="G137" s="63" t="s">
        <v>76</v>
      </c>
    </row>
    <row r="138" spans="1:9" ht="23.1" customHeight="1">
      <c r="A138" s="63" t="s">
        <v>77</v>
      </c>
      <c r="B138" s="69" t="s">
        <v>14</v>
      </c>
      <c r="C138" s="64">
        <v>2</v>
      </c>
      <c r="D138" s="96"/>
      <c r="E138" s="73">
        <f t="shared" si="8"/>
        <v>0</v>
      </c>
      <c r="F138" s="63" t="s">
        <v>145</v>
      </c>
      <c r="G138" s="63"/>
    </row>
    <row r="139" spans="1:9" ht="23.1" customHeight="1">
      <c r="A139" s="63" t="s">
        <v>77</v>
      </c>
      <c r="B139" s="69" t="s">
        <v>14</v>
      </c>
      <c r="C139" s="64">
        <v>4</v>
      </c>
      <c r="D139" s="96"/>
      <c r="E139" s="73">
        <f t="shared" si="8"/>
        <v>0</v>
      </c>
      <c r="F139" s="63" t="s">
        <v>78</v>
      </c>
      <c r="G139" s="63"/>
    </row>
    <row r="140" spans="1:9" ht="23.1" customHeight="1">
      <c r="A140" s="63" t="s">
        <v>79</v>
      </c>
      <c r="B140" s="69" t="s">
        <v>14</v>
      </c>
      <c r="C140" s="64">
        <f>C136*2-4</f>
        <v>82</v>
      </c>
      <c r="D140" s="96"/>
      <c r="E140" s="73">
        <f t="shared" si="8"/>
        <v>0</v>
      </c>
      <c r="F140" s="63" t="s">
        <v>80</v>
      </c>
      <c r="G140" s="63"/>
    </row>
    <row r="141" spans="1:9" ht="23.1" customHeight="1">
      <c r="A141" s="63" t="s">
        <v>81</v>
      </c>
      <c r="B141" s="69" t="s">
        <v>14</v>
      </c>
      <c r="C141" s="64">
        <f>C135</f>
        <v>86</v>
      </c>
      <c r="D141" s="96"/>
      <c r="E141" s="73">
        <f t="shared" si="8"/>
        <v>0</v>
      </c>
      <c r="F141" s="63">
        <v>22</v>
      </c>
      <c r="G141" s="63"/>
    </row>
    <row r="142" spans="1:9" ht="23.1" customHeight="1">
      <c r="A142" s="63" t="s">
        <v>82</v>
      </c>
      <c r="B142" s="69" t="s">
        <v>57</v>
      </c>
      <c r="C142" s="64">
        <f>B132*2+4</f>
        <v>119.2</v>
      </c>
      <c r="D142" s="96"/>
      <c r="E142" s="73">
        <f t="shared" si="8"/>
        <v>0</v>
      </c>
      <c r="F142" s="63" t="s">
        <v>83</v>
      </c>
      <c r="G142" s="63"/>
    </row>
    <row r="143" spans="1:9" ht="23.1" customHeight="1">
      <c r="A143" s="63" t="s">
        <v>84</v>
      </c>
      <c r="B143" s="69" t="s">
        <v>57</v>
      </c>
      <c r="C143" s="64">
        <f>B132-1</f>
        <v>56.6</v>
      </c>
      <c r="D143" s="96"/>
      <c r="E143" s="73">
        <f t="shared" si="8"/>
        <v>0</v>
      </c>
      <c r="F143" s="63" t="s">
        <v>141</v>
      </c>
      <c r="G143" s="63" t="s">
        <v>58</v>
      </c>
    </row>
    <row r="144" spans="1:9" ht="23.1" customHeight="1">
      <c r="A144" s="63" t="s">
        <v>84</v>
      </c>
      <c r="B144" s="69" t="s">
        <v>57</v>
      </c>
      <c r="C144" s="64">
        <v>5</v>
      </c>
      <c r="D144" s="96"/>
      <c r="E144" s="73">
        <f t="shared" si="8"/>
        <v>0</v>
      </c>
      <c r="F144" s="63" t="s">
        <v>171</v>
      </c>
      <c r="G144" s="63" t="s">
        <v>85</v>
      </c>
    </row>
    <row r="145" spans="1:9" ht="23.1" customHeight="1">
      <c r="A145" s="63" t="s">
        <v>84</v>
      </c>
      <c r="B145" s="69" t="s">
        <v>57</v>
      </c>
      <c r="C145" s="64">
        <f>ROUNDUP((B132-1.5),0)</f>
        <v>57</v>
      </c>
      <c r="D145" s="96"/>
      <c r="E145" s="73">
        <f t="shared" si="8"/>
        <v>0</v>
      </c>
      <c r="F145" s="63" t="s">
        <v>133</v>
      </c>
      <c r="G145" s="63" t="s">
        <v>86</v>
      </c>
    </row>
    <row r="146" spans="1:9" ht="23.1" customHeight="1">
      <c r="A146" s="63" t="s">
        <v>67</v>
      </c>
      <c r="B146" s="69" t="s">
        <v>12</v>
      </c>
      <c r="C146" s="64">
        <f>ROUNDUP((B132*2/5.4),0)</f>
        <v>22</v>
      </c>
      <c r="D146" s="96"/>
      <c r="E146" s="73">
        <f t="shared" si="8"/>
        <v>0</v>
      </c>
      <c r="F146" s="63" t="s">
        <v>169</v>
      </c>
      <c r="G146" s="63"/>
    </row>
    <row r="147" spans="1:9" ht="23.1" customHeight="1">
      <c r="A147" s="63" t="s">
        <v>68</v>
      </c>
      <c r="B147" s="69" t="s">
        <v>12</v>
      </c>
      <c r="C147" s="64">
        <v>2</v>
      </c>
      <c r="D147" s="96"/>
      <c r="E147" s="73">
        <f t="shared" si="8"/>
        <v>0</v>
      </c>
      <c r="F147" s="63" t="s">
        <v>148</v>
      </c>
      <c r="G147" s="63"/>
    </row>
    <row r="148" spans="1:9" ht="23.1" customHeight="1">
      <c r="A148" s="63" t="s">
        <v>168</v>
      </c>
      <c r="B148" s="69" t="s">
        <v>66</v>
      </c>
      <c r="C148" s="64">
        <v>2</v>
      </c>
      <c r="D148" s="96"/>
      <c r="E148" s="73">
        <f t="shared" si="8"/>
        <v>0</v>
      </c>
      <c r="F148" s="63"/>
      <c r="G148" s="63"/>
    </row>
    <row r="149" spans="1:9" ht="23.1" customHeight="1">
      <c r="A149" s="63" t="s">
        <v>69</v>
      </c>
      <c r="B149" s="69" t="s">
        <v>14</v>
      </c>
      <c r="C149" s="64">
        <f>B132/0.9*4</f>
        <v>256</v>
      </c>
      <c r="D149" s="96"/>
      <c r="E149" s="73">
        <f t="shared" si="8"/>
        <v>0</v>
      </c>
      <c r="F149" s="63" t="s">
        <v>147</v>
      </c>
      <c r="G149" s="63"/>
    </row>
    <row r="150" spans="1:9" ht="23.1" customHeight="1">
      <c r="A150" s="63" t="s">
        <v>69</v>
      </c>
      <c r="B150" s="69" t="s">
        <v>14</v>
      </c>
      <c r="C150" s="64">
        <v>190</v>
      </c>
      <c r="D150" s="96"/>
      <c r="E150" s="73">
        <f t="shared" si="8"/>
        <v>0</v>
      </c>
      <c r="F150" s="63" t="s">
        <v>149</v>
      </c>
      <c r="G150" s="63"/>
    </row>
    <row r="151" spans="1:9" ht="23.1" customHeight="1">
      <c r="A151" s="63" t="s">
        <v>104</v>
      </c>
      <c r="B151" s="69" t="s">
        <v>14</v>
      </c>
      <c r="C151" s="64">
        <v>2</v>
      </c>
      <c r="D151" s="96"/>
      <c r="E151" s="73">
        <f t="shared" si="8"/>
        <v>0</v>
      </c>
      <c r="F151" s="63"/>
      <c r="G151" s="63"/>
    </row>
    <row r="152" spans="1:9" ht="23.1" customHeight="1">
      <c r="H152" s="6" t="s">
        <v>231</v>
      </c>
      <c r="I152" s="76">
        <f>SUM(E135:E151)</f>
        <v>0</v>
      </c>
    </row>
    <row r="153" spans="1:9" ht="23.1" customHeight="1">
      <c r="A153" s="112" t="s">
        <v>45</v>
      </c>
      <c r="B153" s="112"/>
      <c r="C153" s="112"/>
      <c r="D153" s="112"/>
      <c r="E153" s="112"/>
      <c r="F153" s="112"/>
      <c r="G153" s="112"/>
    </row>
    <row r="154" spans="1:9" ht="23.1" customHeight="1">
      <c r="A154" s="59" t="s">
        <v>159</v>
      </c>
      <c r="B154" s="60">
        <f>B24</f>
        <v>57.6</v>
      </c>
      <c r="C154" s="60" t="s">
        <v>135</v>
      </c>
      <c r="D154" s="98" t="s">
        <v>246</v>
      </c>
      <c r="G154" s="61" t="s">
        <v>241</v>
      </c>
    </row>
    <row r="155" spans="1:9" ht="23.1" customHeight="1">
      <c r="A155" s="38" t="s">
        <v>0</v>
      </c>
      <c r="B155" s="38" t="s">
        <v>1</v>
      </c>
      <c r="C155" s="38" t="s">
        <v>2</v>
      </c>
      <c r="D155" s="86" t="s">
        <v>3</v>
      </c>
      <c r="E155" s="86" t="s">
        <v>4</v>
      </c>
      <c r="F155" s="38" t="s">
        <v>10</v>
      </c>
      <c r="G155" s="38" t="s">
        <v>11</v>
      </c>
    </row>
    <row r="156" spans="1:9" ht="23.1" customHeight="1">
      <c r="A156" s="68" t="s">
        <v>224</v>
      </c>
      <c r="B156" s="69"/>
      <c r="C156" s="38"/>
      <c r="D156" s="86"/>
      <c r="E156" s="86"/>
      <c r="F156" s="63"/>
      <c r="G156" s="63"/>
    </row>
    <row r="157" spans="1:9" ht="23.1" customHeight="1">
      <c r="A157" s="63" t="s">
        <v>87</v>
      </c>
      <c r="B157" s="69" t="s">
        <v>12</v>
      </c>
      <c r="C157" s="64">
        <v>3</v>
      </c>
      <c r="D157" s="96"/>
      <c r="E157" s="73">
        <f>C157*D157</f>
        <v>0</v>
      </c>
      <c r="F157" s="63" t="s">
        <v>105</v>
      </c>
      <c r="G157" s="63"/>
    </row>
    <row r="158" spans="1:9" ht="23.1" customHeight="1">
      <c r="A158" s="63" t="s">
        <v>88</v>
      </c>
      <c r="B158" s="69" t="s">
        <v>14</v>
      </c>
      <c r="C158" s="64">
        <v>4</v>
      </c>
      <c r="D158" s="96"/>
      <c r="E158" s="73">
        <f t="shared" ref="E158:E170" si="9">C158*D158</f>
        <v>0</v>
      </c>
      <c r="F158" s="63" t="s">
        <v>89</v>
      </c>
      <c r="G158" s="63"/>
    </row>
    <row r="159" spans="1:9" ht="23.1" customHeight="1">
      <c r="A159" s="63" t="s">
        <v>87</v>
      </c>
      <c r="B159" s="69" t="s">
        <v>12</v>
      </c>
      <c r="C159" s="64">
        <v>4</v>
      </c>
      <c r="D159" s="96"/>
      <c r="E159" s="73">
        <f t="shared" si="9"/>
        <v>0</v>
      </c>
      <c r="F159" s="63" t="s">
        <v>90</v>
      </c>
      <c r="G159" s="63"/>
    </row>
    <row r="160" spans="1:9" ht="23.1" customHeight="1">
      <c r="A160" s="63" t="s">
        <v>91</v>
      </c>
      <c r="B160" s="69" t="s">
        <v>14</v>
      </c>
      <c r="C160" s="64">
        <v>8</v>
      </c>
      <c r="D160" s="96"/>
      <c r="E160" s="73">
        <f t="shared" si="9"/>
        <v>0</v>
      </c>
      <c r="F160" s="63" t="s">
        <v>92</v>
      </c>
      <c r="G160" s="63"/>
    </row>
    <row r="161" spans="1:9" ht="23.1" customHeight="1">
      <c r="A161" s="63" t="s">
        <v>93</v>
      </c>
      <c r="B161" s="69" t="s">
        <v>14</v>
      </c>
      <c r="C161" s="64">
        <v>2</v>
      </c>
      <c r="D161" s="96"/>
      <c r="E161" s="73">
        <f t="shared" si="9"/>
        <v>0</v>
      </c>
      <c r="F161" s="63" t="s">
        <v>94</v>
      </c>
      <c r="G161" s="63"/>
    </row>
    <row r="162" spans="1:9" ht="23.1" customHeight="1">
      <c r="A162" s="63" t="s">
        <v>95</v>
      </c>
      <c r="B162" s="69" t="s">
        <v>14</v>
      </c>
      <c r="C162" s="64">
        <v>2</v>
      </c>
      <c r="D162" s="96"/>
      <c r="E162" s="73">
        <f t="shared" si="9"/>
        <v>0</v>
      </c>
      <c r="F162" s="63" t="s">
        <v>94</v>
      </c>
      <c r="G162" s="63"/>
    </row>
    <row r="163" spans="1:9" ht="23.1" customHeight="1">
      <c r="A163" s="63" t="s">
        <v>96</v>
      </c>
      <c r="B163" s="69" t="s">
        <v>14</v>
      </c>
      <c r="C163" s="64">
        <v>2</v>
      </c>
      <c r="D163" s="96"/>
      <c r="E163" s="73">
        <f t="shared" si="9"/>
        <v>0</v>
      </c>
      <c r="F163" s="63"/>
      <c r="G163" s="63"/>
    </row>
    <row r="164" spans="1:9" ht="23.1" customHeight="1">
      <c r="A164" s="63" t="s">
        <v>117</v>
      </c>
      <c r="B164" s="69" t="s">
        <v>65</v>
      </c>
      <c r="C164" s="64">
        <v>1</v>
      </c>
      <c r="D164" s="96"/>
      <c r="E164" s="73">
        <f t="shared" si="9"/>
        <v>0</v>
      </c>
      <c r="F164" s="63" t="s">
        <v>172</v>
      </c>
      <c r="G164" s="63">
        <f>B154*2</f>
        <v>115.2</v>
      </c>
    </row>
    <row r="165" spans="1:9" ht="23.1" customHeight="1">
      <c r="A165" s="63" t="s">
        <v>97</v>
      </c>
      <c r="B165" s="69" t="s">
        <v>14</v>
      </c>
      <c r="C165" s="64">
        <f>B154/0.9*2+2</f>
        <v>130</v>
      </c>
      <c r="D165" s="96"/>
      <c r="E165" s="73">
        <f t="shared" si="9"/>
        <v>0</v>
      </c>
      <c r="F165" s="63" t="s">
        <v>173</v>
      </c>
      <c r="G165" s="63" t="s">
        <v>134</v>
      </c>
    </row>
    <row r="166" spans="1:9" ht="23.1" customHeight="1">
      <c r="A166" s="63" t="s">
        <v>98</v>
      </c>
      <c r="B166" s="69" t="s">
        <v>14</v>
      </c>
      <c r="C166" s="64">
        <v>4</v>
      </c>
      <c r="D166" s="96"/>
      <c r="E166" s="73">
        <f t="shared" si="9"/>
        <v>0</v>
      </c>
      <c r="F166" s="63" t="s">
        <v>99</v>
      </c>
      <c r="G166" s="63"/>
    </row>
    <row r="167" spans="1:9" ht="23.1" customHeight="1">
      <c r="A167" s="63" t="s">
        <v>100</v>
      </c>
      <c r="B167" s="69" t="s">
        <v>14</v>
      </c>
      <c r="C167" s="64">
        <v>2</v>
      </c>
      <c r="D167" s="96"/>
      <c r="E167" s="73">
        <f t="shared" si="9"/>
        <v>0</v>
      </c>
      <c r="F167" s="63"/>
      <c r="G167" s="63"/>
    </row>
    <row r="168" spans="1:9" ht="23.1" customHeight="1">
      <c r="A168" s="63" t="s">
        <v>91</v>
      </c>
      <c r="B168" s="69" t="s">
        <v>14</v>
      </c>
      <c r="C168" s="64">
        <v>1</v>
      </c>
      <c r="D168" s="96"/>
      <c r="E168" s="73">
        <f t="shared" si="9"/>
        <v>0</v>
      </c>
      <c r="F168" s="63" t="s">
        <v>108</v>
      </c>
      <c r="G168" s="63"/>
    </row>
    <row r="169" spans="1:9" ht="23.1" customHeight="1">
      <c r="A169" s="63" t="s">
        <v>106</v>
      </c>
      <c r="B169" s="69" t="s">
        <v>14</v>
      </c>
      <c r="C169" s="64">
        <v>1</v>
      </c>
      <c r="D169" s="96"/>
      <c r="E169" s="73">
        <f t="shared" si="9"/>
        <v>0</v>
      </c>
      <c r="F169" s="63" t="s">
        <v>107</v>
      </c>
      <c r="G169" s="63"/>
    </row>
    <row r="170" spans="1:9" ht="23.1" customHeight="1">
      <c r="A170" s="63" t="s">
        <v>109</v>
      </c>
      <c r="B170" s="69" t="s">
        <v>14</v>
      </c>
      <c r="C170" s="64">
        <v>1</v>
      </c>
      <c r="D170" s="96"/>
      <c r="E170" s="73">
        <f t="shared" si="9"/>
        <v>0</v>
      </c>
      <c r="F170" s="63" t="s">
        <v>143</v>
      </c>
      <c r="G170" s="63"/>
    </row>
    <row r="171" spans="1:9" ht="23.1" customHeight="1">
      <c r="A171" s="80" t="s">
        <v>243</v>
      </c>
      <c r="B171" s="81"/>
      <c r="C171" s="82"/>
      <c r="D171" s="90"/>
      <c r="F171" s="80"/>
      <c r="G171" s="80"/>
      <c r="H171" s="6" t="s">
        <v>229</v>
      </c>
      <c r="I171" s="65">
        <f>SUM(E157:E170)</f>
        <v>0</v>
      </c>
    </row>
  </sheetData>
  <mergeCells count="8">
    <mergeCell ref="A131:G131"/>
    <mergeCell ref="A153:G153"/>
    <mergeCell ref="A1:G1"/>
    <mergeCell ref="A23:G23"/>
    <mergeCell ref="A45:G45"/>
    <mergeCell ref="A67:G67"/>
    <mergeCell ref="A89:G89"/>
    <mergeCell ref="A110:G110"/>
  </mergeCells>
  <phoneticPr fontId="5"/>
  <pageMargins left="0.7" right="0.7" top="0.75" bottom="0.75" header="0.3" footer="0.3"/>
  <pageSetup paperSize="9" orientation="landscape" r:id="rId1"/>
  <rowBreaks count="7" manualBreakCount="7">
    <brk id="22" max="6" man="1"/>
    <brk id="44" max="6" man="1"/>
    <brk id="66" max="6" man="1"/>
    <brk id="88" max="6" man="1"/>
    <brk id="109" max="6" man="1"/>
    <brk id="130" max="6" man="1"/>
    <brk id="15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鏡１</vt:lpstr>
      <vt:lpstr>鏡２</vt:lpstr>
      <vt:lpstr>奥行60.3ｍ</vt:lpstr>
      <vt:lpstr>奥行57.6ｍ</vt:lpstr>
      <vt:lpstr>奥行57.6ｍ!Print_Area</vt:lpstr>
      <vt:lpstr>奥行60.3ｍ!Print_Area</vt:lpstr>
      <vt:lpstr>鏡１!Print_Area</vt:lpstr>
      <vt:lpstr>鏡２!Print_Area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GW036-728E</cp:lastModifiedBy>
  <cp:lastPrinted>2024-12-11T23:24:32Z</cp:lastPrinted>
  <dcterms:created xsi:type="dcterms:W3CDTF">2018-09-20T01:24:58Z</dcterms:created>
  <dcterms:modified xsi:type="dcterms:W3CDTF">2025-01-06T03:31:52Z</dcterms:modified>
</cp:coreProperties>
</file>